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3"/>
  </bookViews>
  <sheets>
    <sheet name="Sumas y Saldos" sheetId="1" r:id="rId1"/>
    <sheet name="Diario" sheetId="2" r:id="rId2"/>
    <sheet name="PyG" sheetId="3" r:id="rId3"/>
    <sheet name="Balance" sheetId="4" r:id="rId4"/>
    <sheet name="Hoja1" sheetId="5" r:id="rId5"/>
    <sheet name="Hoja2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6" l="1"/>
  <c r="E20" i="4"/>
  <c r="E39" i="6" l="1"/>
  <c r="D39" i="6"/>
  <c r="E17" i="3"/>
  <c r="L42" i="4"/>
  <c r="L34" i="4"/>
  <c r="L33" i="4"/>
  <c r="L41" i="4"/>
  <c r="L22" i="4"/>
  <c r="L12" i="4"/>
  <c r="L5" i="4"/>
  <c r="E32" i="4"/>
  <c r="G25" i="1"/>
  <c r="C25" i="1"/>
  <c r="E29" i="3"/>
  <c r="E31" i="3"/>
  <c r="E15" i="3"/>
  <c r="E39" i="3" l="1"/>
  <c r="L32" i="4"/>
  <c r="C26" i="2"/>
  <c r="D26" i="2" s="1"/>
  <c r="C27" i="2"/>
  <c r="D27" i="2" s="1"/>
  <c r="C28" i="2"/>
  <c r="D28" i="2" s="1"/>
  <c r="C25" i="2"/>
  <c r="D25" i="2" s="1"/>
  <c r="A26" i="2"/>
  <c r="A27" i="2"/>
  <c r="A28" i="2"/>
  <c r="A25" i="2"/>
  <c r="L25" i="1"/>
  <c r="L16" i="1"/>
  <c r="E11" i="3" s="1"/>
  <c r="L9" i="1"/>
  <c r="P15" i="1"/>
  <c r="P9" i="1"/>
  <c r="L12" i="1"/>
  <c r="P14" i="2"/>
  <c r="E7" i="3" l="1"/>
  <c r="D29" i="2"/>
  <c r="H27" i="2" s="1"/>
  <c r="L24" i="1" s="1"/>
  <c r="E19" i="3" s="1"/>
  <c r="L15" i="1"/>
  <c r="P11" i="2"/>
  <c r="L14" i="1" s="1"/>
  <c r="L13" i="1"/>
  <c r="P8" i="2"/>
  <c r="P12" i="1"/>
  <c r="E5" i="3" s="1"/>
  <c r="L11" i="1"/>
  <c r="E27" i="3" l="1"/>
  <c r="E41" i="3" s="1"/>
  <c r="E45" i="3" s="1"/>
  <c r="L14" i="4" s="1"/>
  <c r="L4" i="4" s="1"/>
  <c r="E24" i="4"/>
  <c r="E18" i="4" s="1"/>
  <c r="L19" i="4" l="1"/>
  <c r="L39" i="4" l="1"/>
  <c r="L28" i="4" s="1"/>
  <c r="P27" i="2"/>
  <c r="P16" i="1" s="1"/>
  <c r="E5" i="4" s="1"/>
  <c r="E3" i="4" s="1"/>
  <c r="P15" i="2"/>
  <c r="P14" i="1" s="1"/>
  <c r="P7" i="1"/>
  <c r="E17" i="4" s="1"/>
  <c r="E14" i="4" s="1"/>
  <c r="E34" i="4" l="1"/>
  <c r="L3" i="4" l="1"/>
  <c r="L44" i="4" s="1"/>
  <c r="D38" i="4" s="1"/>
  <c r="E39" i="4" l="1"/>
  <c r="D39" i="4"/>
  <c r="P3" i="2"/>
  <c r="C26" i="1" l="1"/>
  <c r="P27" i="1" l="1"/>
  <c r="L27" i="1"/>
  <c r="L28" i="1"/>
</calcChain>
</file>

<file path=xl/sharedStrings.xml><?xml version="1.0" encoding="utf-8"?>
<sst xmlns="http://schemas.openxmlformats.org/spreadsheetml/2006/main" count="421" uniqueCount="212">
  <si>
    <t>H.P. IGIC repercutido</t>
  </si>
  <si>
    <t xml:space="preserve">H.P. IGIC soportado </t>
  </si>
  <si>
    <t>Asiento 1</t>
  </si>
  <si>
    <t>a</t>
  </si>
  <si>
    <t>Existencias</t>
  </si>
  <si>
    <t xml:space="preserve"> ---------------------------------X-----------------------------------------</t>
  </si>
  <si>
    <t>Asiento 2</t>
  </si>
  <si>
    <t>Asiento 3</t>
  </si>
  <si>
    <t>Asiento 4</t>
  </si>
  <si>
    <t>(4777)</t>
  </si>
  <si>
    <t>Asiento 5</t>
  </si>
  <si>
    <t>Amortizaciones</t>
  </si>
  <si>
    <t>Correspondiente al Ejercicio Terminado 200X</t>
  </si>
  <si>
    <t>Nº CUENTA</t>
  </si>
  <si>
    <t>700,701,702,703,704, 705,(706),(708),(709)</t>
  </si>
  <si>
    <t>1. Importe neto de la cifra de negocios</t>
  </si>
  <si>
    <t>71*,(6930),7930</t>
  </si>
  <si>
    <t>2. Variacion de existencias de Productos Terminados y en Curso de Fabricación</t>
  </si>
  <si>
    <t>3. Trabajos realizados por la empresa para su activo</t>
  </si>
  <si>
    <t>(600),(601),(602),(607),608,609,61*,(6931),(6932),(6933),606,7931,7932,7933</t>
  </si>
  <si>
    <t>4. Aprovisionamientos</t>
  </si>
  <si>
    <t>740,747,75</t>
  </si>
  <si>
    <t>(64),7950,7957</t>
  </si>
  <si>
    <t>6. Gastos de personal</t>
  </si>
  <si>
    <t>(62),(631),(634),636,639,(65), (694),(695),794, 7954</t>
  </si>
  <si>
    <t>7. Otros gastos de explotacion</t>
  </si>
  <si>
    <t>(68)</t>
  </si>
  <si>
    <t>8. Amortización del inmovilizado</t>
  </si>
  <si>
    <t>9. Imputación de subvenciones de inmovilizado no financiero y otras</t>
  </si>
  <si>
    <t>7951,7952,7955,7956</t>
  </si>
  <si>
    <t>10. Excesos de provisiones</t>
  </si>
  <si>
    <t>(670),(671),(672),(690),(691),(692),770,771,772, 790,791,792</t>
  </si>
  <si>
    <t>11. Deterioro y resultado por enajenaciones del inmovilizado</t>
  </si>
  <si>
    <t>A) RESULTADO DE EXPLOTACIÓN (1+2+3+4+5+6+7+8+9+10+11)</t>
  </si>
  <si>
    <t>760,761,762,769</t>
  </si>
  <si>
    <t>12. Ingresos financieros</t>
  </si>
  <si>
    <t>(661),(662),(665),(669)</t>
  </si>
  <si>
    <t>13. Gastos financieros</t>
  </si>
  <si>
    <t>(663),763</t>
  </si>
  <si>
    <t>14. Variación de valor razonable en instrumentos financiero</t>
  </si>
  <si>
    <t>(668),768</t>
  </si>
  <si>
    <t>15. Diferencias de cambio</t>
  </si>
  <si>
    <t>(666),(667),(673),(675),(696), (697),(698),(699),766,773,775, 796,797,798,799</t>
  </si>
  <si>
    <t>16. Deterioro y resultado por enajenaciones de instrumentos financieros</t>
  </si>
  <si>
    <t>B) RESULTADO FINANCIERO (12+14+15+16 +16)</t>
  </si>
  <si>
    <t>C) RESULTADO ANTES DE IMPUESTOS (A+B)</t>
  </si>
  <si>
    <t>6300*,6301*,(633),638</t>
  </si>
  <si>
    <t>17. Impuestos sobre beneficios</t>
  </si>
  <si>
    <t>D) RESULTADO DEL EJERCICIO (C + 17)</t>
  </si>
  <si>
    <t xml:space="preserve">ACTIVO </t>
  </si>
  <si>
    <t xml:space="preserve">NOTAS de la MEMORIA </t>
  </si>
  <si>
    <t xml:space="preserve">200X </t>
  </si>
  <si>
    <t xml:space="preserve">200X-1 </t>
  </si>
  <si>
    <t xml:space="preserve">A) ACTIVO NO CORRIENTE </t>
  </si>
  <si>
    <t>20,(280),(290)</t>
  </si>
  <si>
    <t>I.  Inmovilizado intangible.</t>
  </si>
  <si>
    <t>21,(281),(291),23</t>
  </si>
  <si>
    <t xml:space="preserve">II. Inmovilizado material. </t>
  </si>
  <si>
    <t>22,(282),(292)</t>
  </si>
  <si>
    <r>
      <t>III. Inversiones inmobiliarias.</t>
    </r>
    <r>
      <rPr>
        <sz val="8"/>
        <color indexed="8"/>
        <rFont val="Times New Roman"/>
        <family val="1"/>
      </rPr>
      <t xml:space="preserve"> </t>
    </r>
  </si>
  <si>
    <t>2403,2404,2413,2414,2423,2424,2433,2434,(2483),(2484),(2933), (2934),(2943),(2944),(2953),(2954)</t>
  </si>
  <si>
    <t xml:space="preserve">IV. Inversiones en empresas del grupo y asociadas. </t>
  </si>
  <si>
    <t xml:space="preserve">2405,2415,2425,2435,(2485),250,251,252,253,254,2553,256,257,258, (259),26,(2935),(2945),(2955),(296),(297),(298) </t>
  </si>
  <si>
    <t xml:space="preserve">V. Inversiones financieras a largo plazo.  </t>
  </si>
  <si>
    <t xml:space="preserve">VI. Activos por Impuesto diferido. </t>
  </si>
  <si>
    <t xml:space="preserve">B) ACTIVO CORRIENTE </t>
  </si>
  <si>
    <t>580,581,582,583,584,(599)</t>
  </si>
  <si>
    <t xml:space="preserve">I. Activos no corrientes mantenidos para la venta. </t>
  </si>
  <si>
    <t xml:space="preserve">30,31,32,33,34,35,36,(39),407 </t>
  </si>
  <si>
    <t xml:space="preserve">II. Existencias. </t>
  </si>
  <si>
    <t>III. Deudores comerciales y otras cuentas a cobrar.</t>
  </si>
  <si>
    <t>430,431,433,434,435,436 (437)(490)</t>
  </si>
  <si>
    <t xml:space="preserve"> 1. Clientes por ventas y Prestaciones de servicios</t>
  </si>
  <si>
    <t>2. Accionistas (socios) por desembolsos exigidos</t>
  </si>
  <si>
    <t xml:space="preserve">44,460,470,471,472,(493),5531,5533,544 </t>
  </si>
  <si>
    <t xml:space="preserve">  3. Otros deudores</t>
  </si>
  <si>
    <t xml:space="preserve">(5933),(5934),(5943),(5944),(5953), (5954) 
2550,5305,5315,5325,5335,(5385),540,541,542,543,545,546,548, (549),551,5525,(5590),565,566,(5935),(5945),(5955),(596),(597),(598)
(5933),(5934),(5943),(5944),(5953),(5954) 
2550,5305,5315,5325,5335,(5385),540,541,542,543,545,546,548, (549),551,5525,(5590),565,566,(5935),(5945),(5955),(596),(597),(598)
(5933),(5934),(5943),(5944),(5953),(5954) 
2550,5305,5315,5325,5335,(5385),540,541,542,543,545,546,548, (549),551,5525,(5590),565,566,(5935),(5945),(5955),(596),(597),(598)
(5933),(5934),(5943),(5944),(5953),(5954) 
2550,5305,5315,5325,5335,(5385),540,541,542,543,545,546,548, (549),551,5525,(5590),565,566,(5935),(5945),(5955),(596),(597),(598)
</t>
  </si>
  <si>
    <t xml:space="preserve">IV. Inversiones en empresas del grupo y asociadas a corto  plazo. </t>
  </si>
  <si>
    <t>V. Inversiones financieras a C/P</t>
  </si>
  <si>
    <t>VI. Periodificaciones</t>
  </si>
  <si>
    <t xml:space="preserve">VII.  Efectivo y otros activos líquidos equivalentes. </t>
  </si>
  <si>
    <t>TOTAL ACTIVO (A+B)</t>
  </si>
  <si>
    <t>PATRIMONIO NETO Y PASIVO</t>
  </si>
  <si>
    <t>A) Patrimonio Neto</t>
  </si>
  <si>
    <t>A1) Fondos Propios</t>
  </si>
  <si>
    <t>I.  Capital</t>
  </si>
  <si>
    <t>100,101,102</t>
  </si>
  <si>
    <t xml:space="preserve">1. Capital escriturado. </t>
  </si>
  <si>
    <t xml:space="preserve">(103), (104) </t>
  </si>
  <si>
    <t>2. (Capital no exigido).</t>
  </si>
  <si>
    <r>
      <t>II.  Prima de emision.</t>
    </r>
    <r>
      <rPr>
        <sz val="8"/>
        <color indexed="8"/>
        <rFont val="Times New Roman"/>
        <family val="1"/>
      </rPr>
      <t xml:space="preserve"> </t>
    </r>
  </si>
  <si>
    <t>112,113,114,115,119</t>
  </si>
  <si>
    <t xml:space="preserve">III. Reservas. </t>
  </si>
  <si>
    <t>(108),(109)</t>
  </si>
  <si>
    <t xml:space="preserve">IV.  (Acciones y participaciones en patrimonio propias). </t>
  </si>
  <si>
    <t>120,(121)</t>
  </si>
  <si>
    <t>V.  Result ejercicios anteriores</t>
  </si>
  <si>
    <t>VI. Otras aportaciones de socios</t>
  </si>
  <si>
    <t>VII. Resultado del ejercicio</t>
  </si>
  <si>
    <t>(557)</t>
  </si>
  <si>
    <t xml:space="preserve">VIII. Dividendo a cuenta. </t>
  </si>
  <si>
    <t>IX.  Otros instrumentos de patrimonio</t>
  </si>
  <si>
    <t xml:space="preserve">133,134,137 </t>
  </si>
  <si>
    <t>A-2)  Ajustes por cambios de valor</t>
  </si>
  <si>
    <t>130,131,132</t>
  </si>
  <si>
    <t>A-3)  Subvenc. y donaciones</t>
  </si>
  <si>
    <t>B) Pasivo No Corriente</t>
  </si>
  <si>
    <t>I. Provisiones a largo plazo</t>
  </si>
  <si>
    <t>II. Deudas a largo plazo</t>
  </si>
  <si>
    <t xml:space="preserve">1605, 170 </t>
  </si>
  <si>
    <r>
      <t>1.</t>
    </r>
    <r>
      <rPr>
        <sz val="8"/>
        <color indexed="8"/>
        <rFont val="Arial"/>
        <family val="2"/>
      </rPr>
      <t xml:space="preserve"> Deudas con entidades de crédito</t>
    </r>
  </si>
  <si>
    <t xml:space="preserve">1615,1625,171,172,173,174,1758, 176,177,178,18 </t>
  </si>
  <si>
    <r>
      <t>2.</t>
    </r>
    <r>
      <rPr>
        <sz val="10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Otras deudas a largo plazo.</t>
    </r>
  </si>
  <si>
    <t xml:space="preserve">1615,1625,171,172,173,174,1758,176,177,178,18 </t>
  </si>
  <si>
    <t>III. Deudas con empresas del grupo y asociadas  a largo plazo</t>
  </si>
  <si>
    <t xml:space="preserve">IV.  Pasivos por impuesto diferido </t>
  </si>
  <si>
    <t>C) Pasivo Corriente</t>
  </si>
  <si>
    <t>585,586,587,588,589</t>
  </si>
  <si>
    <t>I. Pasivos vinculados con activos no corrientes mantenidos para la venta</t>
  </si>
  <si>
    <t xml:space="preserve">499, 529 </t>
  </si>
  <si>
    <t>II. Provisiones a corto plazo</t>
  </si>
  <si>
    <t>III. Deudas a corto plazo</t>
  </si>
  <si>
    <t xml:space="preserve">5105,520,526 </t>
  </si>
  <si>
    <r>
      <t xml:space="preserve">                </t>
    </r>
    <r>
      <rPr>
        <sz val="8"/>
        <color indexed="8"/>
        <rFont val="Times New Roman"/>
        <family val="1"/>
      </rPr>
      <t>1.</t>
    </r>
    <r>
      <rPr>
        <sz val="8"/>
        <color indexed="8"/>
        <rFont val="Arial"/>
        <family val="2"/>
      </rPr>
      <t xml:space="preserve"> Deudas con entidades de crédito. </t>
    </r>
  </si>
  <si>
    <t xml:space="preserve">1750,(190),(192),194,500,501,505,506,509,5115,5125,5135,521,522, 523,524,525,527,551,5525,5530,5532, 555,5565,5566,5591,560,561,569 </t>
  </si>
  <si>
    <r>
      <t>2.</t>
    </r>
    <r>
      <rPr>
        <sz val="8"/>
        <color indexed="8"/>
        <rFont val="Arial"/>
        <family val="2"/>
      </rPr>
      <t xml:space="preserve"> Otras deudas a corto plazo</t>
    </r>
  </si>
  <si>
    <t xml:space="preserve">5103,5104,5113,5114,5123,5124,5133,5134,5523,5524,5563,5564 </t>
  </si>
  <si>
    <t>IV. Deudas con empresas del grupo y asociadas a corto plazo</t>
  </si>
  <si>
    <t>V. Acreedores comerciales y otras cuentas a pagar</t>
  </si>
  <si>
    <t xml:space="preserve">400,401,403,404,405,(406),438 </t>
  </si>
  <si>
    <r>
      <t xml:space="preserve">                </t>
    </r>
    <r>
      <rPr>
        <sz val="8"/>
        <color indexed="8"/>
        <rFont val="Times New Roman"/>
        <family val="1"/>
      </rPr>
      <t>1.</t>
    </r>
    <r>
      <rPr>
        <sz val="8"/>
        <color indexed="8"/>
        <rFont val="Arial"/>
        <family val="2"/>
      </rPr>
      <t xml:space="preserve"> Proveedores.  </t>
    </r>
  </si>
  <si>
    <t xml:space="preserve">41,465,466,475,476,477 </t>
  </si>
  <si>
    <r>
      <t>2.</t>
    </r>
    <r>
      <rPr>
        <sz val="8"/>
        <color indexed="8"/>
        <rFont val="Arial"/>
        <family val="2"/>
      </rPr>
      <t xml:space="preserve"> Otros acreedores</t>
    </r>
  </si>
  <si>
    <t xml:space="preserve">485, 568 </t>
  </si>
  <si>
    <t xml:space="preserve">TOTAL PATRIMONIO NETO Y PASIVO (A + B + C) </t>
  </si>
  <si>
    <t>5. Otros ingresos de explotacion</t>
  </si>
  <si>
    <t>ACTIVO -PASIVO =</t>
  </si>
  <si>
    <t xml:space="preserve">(210) Terrenos y bienes nat. </t>
  </si>
  <si>
    <t>(211) Construcciones</t>
  </si>
  <si>
    <t>(100) Capital Social</t>
  </si>
  <si>
    <t>(216) Mobiliario</t>
  </si>
  <si>
    <t>(218) Elementos transporte</t>
  </si>
  <si>
    <t>(300) Mercaderías</t>
  </si>
  <si>
    <t>(430) Clientes</t>
  </si>
  <si>
    <t>(400) Proveedores</t>
  </si>
  <si>
    <t>(572) Bancos c.c.</t>
  </si>
  <si>
    <t>Saldos Deudores</t>
  </si>
  <si>
    <t>TOTAL DEBE</t>
  </si>
  <si>
    <t>TOTAL HABER</t>
  </si>
  <si>
    <t>Descuedre Debe -Haber:</t>
  </si>
  <si>
    <t>Saldos Acreedores</t>
  </si>
  <si>
    <t>(600) Compras de Mercaderias</t>
  </si>
  <si>
    <t>(4727) HP IGIC Soportado</t>
  </si>
  <si>
    <t>(700)</t>
  </si>
  <si>
    <t>Ventas de Mercaderrias</t>
  </si>
  <si>
    <t>(7000) Vtas de Mercaderias</t>
  </si>
  <si>
    <t>(4777) HP IGIC Repercutido</t>
  </si>
  <si>
    <t>(217) Equipos Informáticos</t>
  </si>
  <si>
    <t>(523) Provee.Inmovil. C/P</t>
  </si>
  <si>
    <t>Asiento 7</t>
  </si>
  <si>
    <t>DEBE</t>
  </si>
  <si>
    <t>HABER</t>
  </si>
  <si>
    <t>BALANCE DE SUMAS Y SALDOS O MAYORES SIMPLIFICADOS</t>
  </si>
  <si>
    <t>(390) Deteri.de valor de mercad</t>
  </si>
  <si>
    <t>Valos coste</t>
  </si>
  <si>
    <t>(440) Deudores</t>
  </si>
  <si>
    <t>(476) Org. Seg.Social Acreedor</t>
  </si>
  <si>
    <t>(621) Arrendamientos</t>
  </si>
  <si>
    <t>(6281) Agua</t>
  </si>
  <si>
    <t>(6282) Luz</t>
  </si>
  <si>
    <t>(640) Sueldos y Salarios</t>
  </si>
  <si>
    <t>(642) Segurid. Social Empresa</t>
  </si>
  <si>
    <t>(649) Otros Gtos. Sociales</t>
  </si>
  <si>
    <t>(7690) Otros ingresos financieros</t>
  </si>
  <si>
    <t>(6623) Inter. Deuda Ent. Cred.</t>
  </si>
  <si>
    <t>(120) Rtdos. Ejerc. anteriores</t>
  </si>
  <si>
    <t>(170) Deudas l/p entid. de crédito</t>
  </si>
  <si>
    <t>(520) Deudas C/P Entid. Credito</t>
  </si>
  <si>
    <t>Caja C/C</t>
  </si>
  <si>
    <t>(440)</t>
  </si>
  <si>
    <t>Deudores</t>
  </si>
  <si>
    <t>(570)</t>
  </si>
  <si>
    <t>(570) Caja €</t>
  </si>
  <si>
    <t>(570) Caja</t>
  </si>
  <si>
    <t>Asiento 1-2</t>
  </si>
  <si>
    <t>(572) Bancos C/C</t>
  </si>
  <si>
    <t>(600) Compras</t>
  </si>
  <si>
    <t>(4727) H.P IGIC Soportado</t>
  </si>
  <si>
    <t>Asiento 3-4</t>
  </si>
  <si>
    <t>(4777) HP Igic repercutido</t>
  </si>
  <si>
    <t>(4757) HP Acreedora por IGIC</t>
  </si>
  <si>
    <t>Asiento 2-5</t>
  </si>
  <si>
    <t>Asiento 4-5</t>
  </si>
  <si>
    <t>Asiento 6a</t>
  </si>
  <si>
    <t>Asiento 6b</t>
  </si>
  <si>
    <t>Asiento 6c</t>
  </si>
  <si>
    <t>(390) Deterioro Valor de Mercancias</t>
  </si>
  <si>
    <t>(793) Revers.Deterior Existen.</t>
  </si>
  <si>
    <t>(300) Existencias</t>
  </si>
  <si>
    <t>(610) Variac. Existencias</t>
  </si>
  <si>
    <t>Asiento 6d</t>
  </si>
  <si>
    <t>(390) Deterioro de Mercancias</t>
  </si>
  <si>
    <t>(610) Variación Existencias</t>
  </si>
  <si>
    <t>Asiento 6b-</t>
  </si>
  <si>
    <t>Asiento 6a-6c</t>
  </si>
  <si>
    <t>(693) Pérdid.Deter.Existencias</t>
  </si>
  <si>
    <t>Asiento 6b-6d</t>
  </si>
  <si>
    <t>(681) Amortiz. Inmov. Mater.</t>
  </si>
  <si>
    <t>(281) Amoti.Acum. Inm. Mat</t>
  </si>
  <si>
    <t>Cuenta de Pérdidas y Ganancias Abreviada (129) MODELO OFICIAL</t>
  </si>
  <si>
    <t>CUENTAS</t>
  </si>
  <si>
    <t>Importe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</si>
</sst>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800000"/>
      <name val="Calibri"/>
      <family val="2"/>
      <scheme val="minor"/>
    </font>
    <font>
      <b/>
      <sz val="10"/>
      <color rgb="FF000000"/>
      <name val="Arial"/>
      <family val="2"/>
    </font>
    <font>
      <sz val="9"/>
      <color rgb="FF000000"/>
      <name val="Times New Roman"/>
      <family val="1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theme="0"/>
      <name val="Arial"/>
      <family val="2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000000"/>
      <name val="Terminal"/>
      <family val="3"/>
      <charset val="255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3" fontId="0" fillId="0" borderId="0" xfId="0" applyNumberFormat="1"/>
    <xf numFmtId="49" fontId="0" fillId="0" borderId="0" xfId="0" applyNumberFormat="1"/>
    <xf numFmtId="49" fontId="5" fillId="0" borderId="0" xfId="0" applyNumberFormat="1" applyFont="1"/>
    <xf numFmtId="0" fontId="6" fillId="0" borderId="0" xfId="0" applyFont="1" applyAlignment="1">
      <alignment horizontal="left" vertical="center"/>
    </xf>
    <xf numFmtId="9" fontId="0" fillId="0" borderId="0" xfId="1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3" fontId="2" fillId="2" borderId="0" xfId="0" applyNumberFormat="1" applyFont="1" applyFill="1"/>
    <xf numFmtId="0" fontId="0" fillId="0" borderId="4" xfId="0" applyBorder="1"/>
    <xf numFmtId="0" fontId="0" fillId="0" borderId="7" xfId="0" applyBorder="1"/>
    <xf numFmtId="0" fontId="8" fillId="0" borderId="8" xfId="0" applyFont="1" applyBorder="1" applyAlignment="1">
      <alignment horizontal="left" vertical="center"/>
    </xf>
    <xf numFmtId="0" fontId="0" fillId="0" borderId="8" xfId="0" applyBorder="1"/>
    <xf numFmtId="0" fontId="0" fillId="0" borderId="11" xfId="0" applyBorder="1"/>
    <xf numFmtId="0" fontId="0" fillId="2" borderId="9" xfId="0" applyFill="1" applyBorder="1"/>
    <xf numFmtId="0" fontId="0" fillId="2" borderId="0" xfId="0" applyFill="1" applyBorder="1"/>
    <xf numFmtId="0" fontId="13" fillId="2" borderId="0" xfId="0" applyFont="1" applyFill="1" applyBorder="1"/>
    <xf numFmtId="0" fontId="0" fillId="2" borderId="10" xfId="0" applyFill="1" applyBorder="1"/>
    <xf numFmtId="0" fontId="0" fillId="2" borderId="2" xfId="0" applyFill="1" applyBorder="1"/>
    <xf numFmtId="0" fontId="0" fillId="2" borderId="14" xfId="0" applyFill="1" applyBorder="1"/>
    <xf numFmtId="0" fontId="13" fillId="2" borderId="14" xfId="0" applyFont="1" applyFill="1" applyBorder="1"/>
    <xf numFmtId="0" fontId="0" fillId="2" borderId="3" xfId="0" applyFill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2" borderId="0" xfId="0" applyFill="1"/>
    <xf numFmtId="0" fontId="13" fillId="2" borderId="0" xfId="0" applyFont="1" applyFill="1"/>
    <xf numFmtId="0" fontId="10" fillId="3" borderId="9" xfId="0" applyFont="1" applyFill="1" applyBorder="1"/>
    <xf numFmtId="0" fontId="10" fillId="3" borderId="0" xfId="0" applyFont="1" applyFill="1" applyBorder="1"/>
    <xf numFmtId="0" fontId="10" fillId="3" borderId="10" xfId="0" applyFont="1" applyFill="1" applyBorder="1"/>
    <xf numFmtId="0" fontId="8" fillId="0" borderId="3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 indent="1"/>
    </xf>
    <xf numFmtId="0" fontId="11" fillId="0" borderId="6" xfId="0" applyFont="1" applyBorder="1" applyAlignment="1">
      <alignment horizontal="left" vertical="center" indent="1"/>
    </xf>
    <xf numFmtId="0" fontId="11" fillId="3" borderId="9" xfId="0" applyFont="1" applyFill="1" applyBorder="1"/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5" fillId="0" borderId="11" xfId="0" applyFont="1" applyBorder="1" applyAlignment="1">
      <alignment horizontal="right"/>
    </xf>
    <xf numFmtId="0" fontId="0" fillId="0" borderId="13" xfId="0" applyBorder="1"/>
    <xf numFmtId="0" fontId="15" fillId="0" borderId="10" xfId="0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3" fontId="0" fillId="0" borderId="4" xfId="0" applyNumberFormat="1" applyBorder="1"/>
    <xf numFmtId="3" fontId="0" fillId="0" borderId="8" xfId="0" applyNumberFormat="1" applyBorder="1"/>
    <xf numFmtId="3" fontId="19" fillId="0" borderId="8" xfId="0" applyNumberFormat="1" applyFont="1" applyBorder="1"/>
    <xf numFmtId="3" fontId="2" fillId="2" borderId="14" xfId="0" applyNumberFormat="1" applyFont="1" applyFill="1" applyBorder="1"/>
    <xf numFmtId="3" fontId="2" fillId="2" borderId="0" xfId="0" applyNumberFormat="1" applyFont="1" applyFill="1" applyBorder="1"/>
    <xf numFmtId="0" fontId="0" fillId="0" borderId="0" xfId="0" applyAlignment="1">
      <alignment horizontal="right"/>
    </xf>
    <xf numFmtId="3" fontId="0" fillId="0" borderId="11" xfId="0" applyNumberFormat="1" applyBorder="1"/>
    <xf numFmtId="3" fontId="0" fillId="0" borderId="7" xfId="0" applyNumberFormat="1" applyBorder="1"/>
    <xf numFmtId="3" fontId="20" fillId="3" borderId="0" xfId="0" applyNumberFormat="1" applyFont="1" applyFill="1" applyBorder="1"/>
    <xf numFmtId="3" fontId="21" fillId="2" borderId="0" xfId="0" applyNumberFormat="1" applyFont="1" applyFill="1" applyBorder="1"/>
    <xf numFmtId="0" fontId="0" fillId="0" borderId="16" xfId="0" applyBorder="1"/>
    <xf numFmtId="0" fontId="22" fillId="2" borderId="0" xfId="0" applyFont="1" applyFill="1" applyAlignment="1">
      <alignment horizontal="center"/>
    </xf>
    <xf numFmtId="3" fontId="0" fillId="0" borderId="19" xfId="0" applyNumberFormat="1" applyBorder="1"/>
    <xf numFmtId="0" fontId="18" fillId="0" borderId="0" xfId="0" applyFont="1" applyAlignment="1">
      <alignment horizontal="center"/>
    </xf>
    <xf numFmtId="0" fontId="0" fillId="5" borderId="0" xfId="0" applyFill="1"/>
    <xf numFmtId="3" fontId="5" fillId="0" borderId="0" xfId="0" applyNumberFormat="1" applyFont="1"/>
    <xf numFmtId="3" fontId="5" fillId="5" borderId="0" xfId="0" applyNumberFormat="1" applyFont="1" applyFill="1"/>
    <xf numFmtId="3" fontId="4" fillId="0" borderId="18" xfId="0" applyNumberFormat="1" applyFont="1" applyBorder="1" applyAlignment="1"/>
    <xf numFmtId="0" fontId="0" fillId="0" borderId="20" xfId="0" applyBorder="1" applyAlignment="1">
      <alignment horizontal="right"/>
    </xf>
    <xf numFmtId="3" fontId="4" fillId="0" borderId="18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23" fillId="0" borderId="18" xfId="0" applyNumberFormat="1" applyFont="1" applyBorder="1" applyAlignment="1">
      <alignment horizontal="center" vertical="center"/>
    </xf>
    <xf numFmtId="3" fontId="23" fillId="0" borderId="18" xfId="0" applyNumberFormat="1" applyFont="1" applyBorder="1" applyAlignment="1"/>
    <xf numFmtId="3" fontId="24" fillId="0" borderId="0" xfId="0" applyNumberFormat="1" applyFont="1"/>
    <xf numFmtId="0" fontId="3" fillId="0" borderId="0" xfId="0" applyFont="1"/>
    <xf numFmtId="9" fontId="0" fillId="0" borderId="0" xfId="1" applyFont="1" applyAlignment="1">
      <alignment horizontal="center"/>
    </xf>
    <xf numFmtId="0" fontId="23" fillId="0" borderId="0" xfId="0" applyFont="1" applyAlignment="1">
      <alignment horizontal="center" vertical="top"/>
    </xf>
    <xf numFmtId="0" fontId="0" fillId="5" borderId="23" xfId="0" applyFill="1" applyBorder="1"/>
    <xf numFmtId="0" fontId="0" fillId="5" borderId="24" xfId="0" applyFill="1" applyBorder="1"/>
    <xf numFmtId="0" fontId="4" fillId="0" borderId="0" xfId="0" applyFont="1" applyAlignment="1">
      <alignment vertical="center" wrapText="1"/>
    </xf>
    <xf numFmtId="0" fontId="0" fillId="0" borderId="0" xfId="0" applyFill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5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8" fillId="5" borderId="20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3" fontId="18" fillId="5" borderId="21" xfId="0" applyNumberFormat="1" applyFont="1" applyFill="1" applyBorder="1" applyAlignment="1">
      <alignment horizontal="center" vertical="center"/>
    </xf>
    <xf numFmtId="0" fontId="18" fillId="5" borderId="22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18" fillId="5" borderId="20" xfId="0" applyFont="1" applyFill="1" applyBorder="1" applyAlignment="1">
      <alignment horizontal="center" wrapText="1"/>
    </xf>
    <xf numFmtId="0" fontId="18" fillId="5" borderId="15" xfId="0" applyFont="1" applyFill="1" applyBorder="1" applyAlignment="1">
      <alignment horizont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8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12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0" fillId="2" borderId="9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11" fillId="0" borderId="9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8" xfId="0" applyFont="1" applyBorder="1" applyAlignment="1">
      <alignment horizontal="left"/>
    </xf>
    <xf numFmtId="0" fontId="15" fillId="0" borderId="11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 inden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0</xdr:row>
      <xdr:rowOff>95251</xdr:rowOff>
    </xdr:from>
    <xdr:to>
      <xdr:col>6</xdr:col>
      <xdr:colOff>323849</xdr:colOff>
      <xdr:row>3</xdr:row>
      <xdr:rowOff>10583</xdr:rowOff>
    </xdr:to>
    <xdr:sp macro="" textlink="">
      <xdr:nvSpPr>
        <xdr:cNvPr id="2" name="CuadroTexto 1"/>
        <xdr:cNvSpPr txBox="1"/>
      </xdr:nvSpPr>
      <xdr:spPr>
        <a:xfrm>
          <a:off x="276224" y="95251"/>
          <a:ext cx="4619625" cy="48683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Asiento 1 :</a:t>
          </a:r>
          <a:r>
            <a:rPr lang="es-ES_tradnl" sz="1100" b="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Cobramos</a:t>
          </a:r>
          <a:r>
            <a:rPr lang="es-ES_tradnl" sz="11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el saldo pendiente con nuestro deudor en efectivo por caja</a:t>
          </a:r>
          <a:r>
            <a:rPr lang="es-ES_tradnl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endParaRPr lang="es-E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100"/>
        </a:p>
      </xdr:txBody>
    </xdr:sp>
    <xdr:clientData/>
  </xdr:twoCellAnchor>
  <xdr:twoCellAnchor>
    <xdr:from>
      <xdr:col>0</xdr:col>
      <xdr:colOff>275167</xdr:colOff>
      <xdr:row>6</xdr:row>
      <xdr:rowOff>88900</xdr:rowOff>
    </xdr:from>
    <xdr:to>
      <xdr:col>6</xdr:col>
      <xdr:colOff>322792</xdr:colOff>
      <xdr:row>8</xdr:row>
      <xdr:rowOff>84667</xdr:rowOff>
    </xdr:to>
    <xdr:sp macro="" textlink="">
      <xdr:nvSpPr>
        <xdr:cNvPr id="3" name="CuadroTexto 2"/>
        <xdr:cNvSpPr txBox="1"/>
      </xdr:nvSpPr>
      <xdr:spPr>
        <a:xfrm>
          <a:off x="275167" y="1231900"/>
          <a:ext cx="4619625" cy="37676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Asiento 3: </a:t>
          </a:r>
          <a:r>
            <a:rPr lang="es-ES" sz="1100" b="0" i="1" u="non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Ingresa en el banco la mitad del dinero que dispone en caja</a:t>
          </a:r>
          <a:endParaRPr lang="es-ES" sz="1100" b="0" i="1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259291</xdr:colOff>
      <xdr:row>3</xdr:row>
      <xdr:rowOff>116417</xdr:rowOff>
    </xdr:from>
    <xdr:to>
      <xdr:col>6</xdr:col>
      <xdr:colOff>338666</xdr:colOff>
      <xdr:row>5</xdr:row>
      <xdr:rowOff>179917</xdr:rowOff>
    </xdr:to>
    <xdr:sp macro="" textlink="">
      <xdr:nvSpPr>
        <xdr:cNvPr id="4" name="CuadroTexto 3"/>
        <xdr:cNvSpPr txBox="1"/>
      </xdr:nvSpPr>
      <xdr:spPr>
        <a:xfrm>
          <a:off x="259291" y="687917"/>
          <a:ext cx="4651375" cy="4445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Asiento 2: </a:t>
          </a:r>
          <a:r>
            <a:rPr lang="es-ES_tradnl" sz="11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Vende mercancia  por 12.000 €; en la factura aparece un descuento comercial de 2.000 €.  Cobra en efectivo por caja  11.000 € . (IGIC 10 %).</a:t>
          </a:r>
          <a:endParaRPr lang="es-ES" sz="1100" b="0" i="1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268818</xdr:colOff>
      <xdr:row>8</xdr:row>
      <xdr:rowOff>146048</xdr:rowOff>
    </xdr:from>
    <xdr:to>
      <xdr:col>6</xdr:col>
      <xdr:colOff>316443</xdr:colOff>
      <xdr:row>11</xdr:row>
      <xdr:rowOff>169333</xdr:rowOff>
    </xdr:to>
    <xdr:sp macro="" textlink="">
      <xdr:nvSpPr>
        <xdr:cNvPr id="8" name="CuadroTexto 7"/>
        <xdr:cNvSpPr txBox="1"/>
      </xdr:nvSpPr>
      <xdr:spPr>
        <a:xfrm>
          <a:off x="268818" y="1670048"/>
          <a:ext cx="4619625" cy="59478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Asiento 4: </a:t>
          </a:r>
          <a:r>
            <a:rPr lang="es-ES" sz="1100" b="0" i="1" u="non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Adquirimos genero por 25.000 €, los gastos de transportes han sido de 1,500 € y pagando por IGIC 2.650 €. Se ha pagado por transferencia bancaria</a:t>
          </a:r>
          <a:endParaRPr lang="es-ES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253999</xdr:colOff>
      <xdr:row>12</xdr:row>
      <xdr:rowOff>52916</xdr:rowOff>
    </xdr:from>
    <xdr:to>
      <xdr:col>6</xdr:col>
      <xdr:colOff>296333</xdr:colOff>
      <xdr:row>13</xdr:row>
      <xdr:rowOff>179917</xdr:rowOff>
    </xdr:to>
    <xdr:sp macro="" textlink="">
      <xdr:nvSpPr>
        <xdr:cNvPr id="10" name="CuadroTexto 9"/>
        <xdr:cNvSpPr txBox="1"/>
      </xdr:nvSpPr>
      <xdr:spPr>
        <a:xfrm>
          <a:off x="253999" y="2338916"/>
          <a:ext cx="4614334" cy="317501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Asiento 5: </a:t>
          </a:r>
          <a:r>
            <a:rPr lang="es-ES" sz="1100" b="0" i="1" u="non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Liquidación del IGIC del último trimestre del año.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254000</xdr:colOff>
      <xdr:row>14</xdr:row>
      <xdr:rowOff>105831</xdr:rowOff>
    </xdr:from>
    <xdr:to>
      <xdr:col>6</xdr:col>
      <xdr:colOff>482600</xdr:colOff>
      <xdr:row>18</xdr:row>
      <xdr:rowOff>0</xdr:rowOff>
    </xdr:to>
    <xdr:sp macro="" textlink="">
      <xdr:nvSpPr>
        <xdr:cNvPr id="11" name="CuadroTexto 10"/>
        <xdr:cNvSpPr txBox="1"/>
      </xdr:nvSpPr>
      <xdr:spPr>
        <a:xfrm>
          <a:off x="254000" y="2772831"/>
          <a:ext cx="4800600" cy="656169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Asiento 6 Regularización de Existencias: </a:t>
          </a:r>
          <a:r>
            <a:rPr lang="es-ES" sz="1100" b="0" i="1" u="non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Realizamos inventario y observamos que el valor de adquisicion de las mercaderias finales alcanzan 44.000 € y que se encuentran depreciadas en 3.500 €. </a:t>
          </a:r>
        </a:p>
      </xdr:txBody>
    </xdr:sp>
    <xdr:clientData/>
  </xdr:twoCellAnchor>
  <xdr:twoCellAnchor>
    <xdr:from>
      <xdr:col>0</xdr:col>
      <xdr:colOff>237068</xdr:colOff>
      <xdr:row>18</xdr:row>
      <xdr:rowOff>120651</xdr:rowOff>
    </xdr:from>
    <xdr:to>
      <xdr:col>6</xdr:col>
      <xdr:colOff>465668</xdr:colOff>
      <xdr:row>21</xdr:row>
      <xdr:rowOff>21169</xdr:rowOff>
    </xdr:to>
    <xdr:sp macro="" textlink="">
      <xdr:nvSpPr>
        <xdr:cNvPr id="12" name="CuadroTexto 11"/>
        <xdr:cNvSpPr txBox="1"/>
      </xdr:nvSpPr>
      <xdr:spPr>
        <a:xfrm>
          <a:off x="237068" y="3549651"/>
          <a:ext cx="4800600" cy="47201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Asiento 7 Amortizaciones: </a:t>
          </a:r>
          <a:r>
            <a:rPr lang="es-ES" sz="1100" b="0" i="1" u="non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Los elementos del Activo No Corriente se amortizan en un 10% de su valor de adquisición, excepto los terrenos que no se amortizan.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8"/>
  <sheetViews>
    <sheetView showGridLines="0" workbookViewId="0">
      <selection activeCell="O34" sqref="O34"/>
    </sheetView>
  </sheetViews>
  <sheetFormatPr baseColWidth="10" defaultColWidth="9.140625" defaultRowHeight="15" x14ac:dyDescent="0.25"/>
  <cols>
    <col min="1" max="1" width="3.140625" customWidth="1"/>
    <col min="2" max="2" width="30.28515625" customWidth="1"/>
    <col min="3" max="3" width="9.28515625" customWidth="1"/>
    <col min="4" max="4" width="0.7109375" customWidth="1"/>
    <col min="5" max="5" width="6.5703125" bestFit="1" customWidth="1"/>
    <col min="6" max="6" width="25.42578125" customWidth="1"/>
    <col min="7" max="7" width="11.28515625" customWidth="1"/>
    <col min="8" max="8" width="3.7109375" customWidth="1"/>
    <col min="9" max="9" width="12.140625" customWidth="1"/>
    <col min="10" max="10" width="3.140625" customWidth="1"/>
    <col min="11" max="11" width="30.28515625" customWidth="1"/>
    <col min="12" max="12" width="9.28515625" customWidth="1"/>
    <col min="13" max="13" width="0.85546875" customWidth="1"/>
    <col min="14" max="14" width="6.5703125" bestFit="1" customWidth="1"/>
    <col min="15" max="15" width="25.42578125" customWidth="1"/>
    <col min="16" max="16" width="11.28515625" customWidth="1"/>
    <col min="17" max="17" width="4.140625" customWidth="1"/>
  </cols>
  <sheetData>
    <row r="2" spans="2:18" x14ac:dyDescent="0.25">
      <c r="B2" s="78" t="s">
        <v>162</v>
      </c>
      <c r="C2" s="78"/>
      <c r="D2" s="78"/>
      <c r="E2" s="78"/>
      <c r="F2" s="78"/>
      <c r="G2" s="78"/>
      <c r="J2" s="56"/>
      <c r="K2" s="78" t="s">
        <v>162</v>
      </c>
      <c r="L2" s="78"/>
      <c r="M2" s="78"/>
      <c r="N2" s="78"/>
      <c r="O2" s="78"/>
      <c r="P2" s="78"/>
    </row>
    <row r="3" spans="2:18" ht="16.5" customHeight="1" thickBot="1" x14ac:dyDescent="0.3">
      <c r="B3" s="79" t="s">
        <v>146</v>
      </c>
      <c r="C3" s="79"/>
      <c r="D3" s="57"/>
      <c r="E3" s="79" t="s">
        <v>150</v>
      </c>
      <c r="F3" s="79"/>
      <c r="G3" s="79"/>
      <c r="K3" s="79" t="s">
        <v>146</v>
      </c>
      <c r="L3" s="79"/>
      <c r="M3" s="57"/>
      <c r="N3" s="79" t="s">
        <v>150</v>
      </c>
      <c r="O3" s="79"/>
      <c r="P3" s="79"/>
    </row>
    <row r="4" spans="2:18" ht="15" customHeight="1" x14ac:dyDescent="0.25">
      <c r="B4" t="s">
        <v>137</v>
      </c>
      <c r="C4" s="58">
        <v>60000</v>
      </c>
      <c r="D4" s="59"/>
      <c r="E4" t="s">
        <v>139</v>
      </c>
      <c r="G4" s="58">
        <v>260000</v>
      </c>
      <c r="I4" s="72"/>
      <c r="J4" s="72"/>
      <c r="K4" t="s">
        <v>137</v>
      </c>
      <c r="L4" s="58">
        <v>60000</v>
      </c>
      <c r="M4" s="59"/>
      <c r="N4" t="s">
        <v>139</v>
      </c>
      <c r="P4" s="58">
        <v>260000</v>
      </c>
    </row>
    <row r="5" spans="2:18" ht="15" customHeight="1" x14ac:dyDescent="0.25">
      <c r="B5" t="s">
        <v>138</v>
      </c>
      <c r="C5" s="58">
        <v>125000</v>
      </c>
      <c r="D5" s="59"/>
      <c r="E5" t="s">
        <v>175</v>
      </c>
      <c r="G5" s="58">
        <v>4500</v>
      </c>
      <c r="I5" s="72"/>
      <c r="J5" s="72"/>
      <c r="K5" t="s">
        <v>138</v>
      </c>
      <c r="L5" s="58">
        <v>125000</v>
      </c>
      <c r="M5" s="59"/>
      <c r="N5" t="s">
        <v>175</v>
      </c>
      <c r="P5" s="58">
        <v>4500</v>
      </c>
    </row>
    <row r="6" spans="2:18" ht="15" customHeight="1" x14ac:dyDescent="0.25">
      <c r="B6" t="s">
        <v>140</v>
      </c>
      <c r="C6" s="58">
        <v>30000</v>
      </c>
      <c r="D6" s="59"/>
      <c r="E6" t="s">
        <v>176</v>
      </c>
      <c r="G6" s="58">
        <v>15000</v>
      </c>
      <c r="I6" s="72"/>
      <c r="J6" s="72"/>
      <c r="K6" t="s">
        <v>140</v>
      </c>
      <c r="L6" s="58">
        <v>30000</v>
      </c>
      <c r="M6" s="59"/>
      <c r="N6" t="s">
        <v>176</v>
      </c>
      <c r="P6" s="58">
        <v>15000</v>
      </c>
    </row>
    <row r="7" spans="2:18" ht="15" customHeight="1" x14ac:dyDescent="0.25">
      <c r="B7" t="s">
        <v>157</v>
      </c>
      <c r="C7" s="58">
        <v>35000</v>
      </c>
      <c r="D7" s="59"/>
      <c r="E7" s="3" t="s">
        <v>208</v>
      </c>
      <c r="G7" s="58">
        <v>10000</v>
      </c>
      <c r="I7" s="72"/>
      <c r="J7" s="72"/>
      <c r="K7" t="s">
        <v>157</v>
      </c>
      <c r="L7" s="58">
        <v>35000</v>
      </c>
      <c r="M7" s="59"/>
      <c r="N7" t="s">
        <v>163</v>
      </c>
      <c r="P7" s="58">
        <f>5000-Diario!H19+Diario!P25</f>
        <v>3500</v>
      </c>
      <c r="Q7" s="63" t="s">
        <v>206</v>
      </c>
    </row>
    <row r="8" spans="2:18" ht="15" customHeight="1" x14ac:dyDescent="0.25">
      <c r="B8" t="s">
        <v>141</v>
      </c>
      <c r="C8" s="58">
        <v>80000</v>
      </c>
      <c r="D8" s="59"/>
      <c r="E8" t="s">
        <v>163</v>
      </c>
      <c r="G8" s="58">
        <v>5000</v>
      </c>
      <c r="I8" s="72"/>
      <c r="J8" s="72"/>
      <c r="K8" t="s">
        <v>141</v>
      </c>
      <c r="L8" s="58">
        <v>80000</v>
      </c>
      <c r="M8" s="59"/>
      <c r="N8" t="s">
        <v>144</v>
      </c>
      <c r="P8" s="58">
        <v>25000</v>
      </c>
    </row>
    <row r="9" spans="2:18" ht="15" customHeight="1" x14ac:dyDescent="0.25">
      <c r="B9" t="s">
        <v>142</v>
      </c>
      <c r="C9" s="58">
        <v>35000</v>
      </c>
      <c r="D9" s="59"/>
      <c r="E9" t="s">
        <v>144</v>
      </c>
      <c r="G9" s="58">
        <v>25000</v>
      </c>
      <c r="I9" s="72" t="s">
        <v>204</v>
      </c>
      <c r="J9" s="72"/>
      <c r="K9" t="s">
        <v>142</v>
      </c>
      <c r="L9" s="58">
        <f>35000-Diario!P17+Diario!H22</f>
        <v>44000</v>
      </c>
      <c r="M9" s="59"/>
      <c r="N9" t="s">
        <v>156</v>
      </c>
      <c r="P9" s="58">
        <f>25000+Diario!P6-Diario!H13</f>
        <v>0</v>
      </c>
      <c r="Q9" s="63" t="s">
        <v>191</v>
      </c>
    </row>
    <row r="10" spans="2:18" ht="15" customHeight="1" x14ac:dyDescent="0.25">
      <c r="B10" t="s">
        <v>143</v>
      </c>
      <c r="C10" s="58">
        <v>1500</v>
      </c>
      <c r="D10" s="59"/>
      <c r="E10" t="s">
        <v>156</v>
      </c>
      <c r="G10" s="58">
        <v>25000</v>
      </c>
      <c r="I10" s="72"/>
      <c r="J10" s="72"/>
      <c r="K10" t="s">
        <v>143</v>
      </c>
      <c r="L10" s="58">
        <v>1500</v>
      </c>
      <c r="M10" s="59"/>
      <c r="N10" t="s">
        <v>177</v>
      </c>
      <c r="P10" s="58">
        <v>35000</v>
      </c>
    </row>
    <row r="11" spans="2:18" ht="15" customHeight="1" x14ac:dyDescent="0.25">
      <c r="B11" t="s">
        <v>165</v>
      </c>
      <c r="C11" s="58">
        <v>2500</v>
      </c>
      <c r="D11" s="59"/>
      <c r="E11" t="s">
        <v>177</v>
      </c>
      <c r="G11" s="58">
        <v>35000</v>
      </c>
      <c r="I11" s="72" t="s">
        <v>2</v>
      </c>
      <c r="J11" s="72"/>
      <c r="K11" t="s">
        <v>165</v>
      </c>
      <c r="L11" s="58">
        <f>2500-2500</f>
        <v>0</v>
      </c>
      <c r="M11" s="59"/>
      <c r="N11" t="s">
        <v>158</v>
      </c>
      <c r="P11" s="58">
        <v>25870</v>
      </c>
    </row>
    <row r="12" spans="2:18" ht="15" customHeight="1" x14ac:dyDescent="0.25">
      <c r="B12" t="s">
        <v>152</v>
      </c>
      <c r="C12" s="58">
        <v>15000</v>
      </c>
      <c r="D12" s="59"/>
      <c r="E12" t="s">
        <v>158</v>
      </c>
      <c r="G12" s="58">
        <v>25870</v>
      </c>
      <c r="I12" s="72" t="s">
        <v>192</v>
      </c>
      <c r="J12" s="72"/>
      <c r="K12" t="s">
        <v>152</v>
      </c>
      <c r="L12" s="58">
        <f>15000+Diario!H11-Diario!P14</f>
        <v>0</v>
      </c>
      <c r="M12" s="59"/>
      <c r="N12" s="73" t="s">
        <v>155</v>
      </c>
      <c r="P12" s="58">
        <f>240000+Diario!P5</f>
        <v>250000</v>
      </c>
      <c r="Q12" s="63" t="s">
        <v>6</v>
      </c>
    </row>
    <row r="13" spans="2:18" ht="15" customHeight="1" x14ac:dyDescent="0.25">
      <c r="B13" t="s">
        <v>145</v>
      </c>
      <c r="C13" s="58">
        <v>45500</v>
      </c>
      <c r="D13" s="59"/>
      <c r="E13" t="s">
        <v>155</v>
      </c>
      <c r="G13" s="58">
        <v>240000</v>
      </c>
      <c r="I13" s="72"/>
      <c r="J13" s="72"/>
      <c r="K13" t="s">
        <v>182</v>
      </c>
      <c r="L13" s="58">
        <f>2500+Diario!H5-6750</f>
        <v>6750</v>
      </c>
      <c r="M13" s="59"/>
      <c r="N13" t="s">
        <v>173</v>
      </c>
      <c r="P13" s="58">
        <v>1500</v>
      </c>
      <c r="R13" s="63"/>
    </row>
    <row r="14" spans="2:18" ht="15" customHeight="1" x14ac:dyDescent="0.25">
      <c r="B14" t="s">
        <v>151</v>
      </c>
      <c r="C14" s="58">
        <v>150000</v>
      </c>
      <c r="D14" s="59"/>
      <c r="E14" t="s">
        <v>173</v>
      </c>
      <c r="G14" s="58">
        <v>1500</v>
      </c>
      <c r="I14" s="72" t="s">
        <v>184</v>
      </c>
      <c r="J14" s="72"/>
      <c r="K14" t="s">
        <v>145</v>
      </c>
      <c r="L14" s="58">
        <f>45500+6750-Diario!P11</f>
        <v>23100</v>
      </c>
      <c r="M14" s="59"/>
      <c r="N14" t="s">
        <v>190</v>
      </c>
      <c r="P14" s="58">
        <f>Diario!P15</f>
        <v>8350</v>
      </c>
      <c r="Q14" s="63" t="s">
        <v>10</v>
      </c>
    </row>
    <row r="15" spans="2:18" ht="15" customHeight="1" x14ac:dyDescent="0.25">
      <c r="B15" t="s">
        <v>167</v>
      </c>
      <c r="C15" s="58">
        <v>6500</v>
      </c>
      <c r="D15" s="59"/>
      <c r="E15" t="s">
        <v>166</v>
      </c>
      <c r="G15" s="58">
        <v>20000</v>
      </c>
      <c r="I15" s="72" t="s">
        <v>188</v>
      </c>
      <c r="J15" s="72"/>
      <c r="K15" t="s">
        <v>151</v>
      </c>
      <c r="L15" s="58">
        <f>150000+Diario!H10</f>
        <v>176500</v>
      </c>
      <c r="M15" s="59"/>
      <c r="N15" t="s">
        <v>197</v>
      </c>
      <c r="P15" s="58">
        <f>Diario!P20</f>
        <v>5000</v>
      </c>
      <c r="Q15" s="63" t="s">
        <v>203</v>
      </c>
    </row>
    <row r="16" spans="2:18" ht="15" customHeight="1" x14ac:dyDescent="0.25">
      <c r="B16" t="s">
        <v>168</v>
      </c>
      <c r="C16" s="58">
        <v>620</v>
      </c>
      <c r="D16" s="59"/>
      <c r="G16" s="58"/>
      <c r="I16" s="72" t="s">
        <v>8</v>
      </c>
      <c r="J16" s="72"/>
      <c r="K16" t="s">
        <v>202</v>
      </c>
      <c r="L16" s="66">
        <f>Diario!H17-Diario!P22</f>
        <v>-9000</v>
      </c>
      <c r="M16" s="59"/>
      <c r="N16" s="2" t="s">
        <v>208</v>
      </c>
      <c r="P16" s="58">
        <f>G7+Diario!P27</f>
        <v>37000</v>
      </c>
      <c r="Q16" s="63" t="s">
        <v>159</v>
      </c>
      <c r="R16" s="63"/>
    </row>
    <row r="17" spans="2:16" ht="15" customHeight="1" x14ac:dyDescent="0.25">
      <c r="B17" t="s">
        <v>169</v>
      </c>
      <c r="C17" s="58">
        <v>850</v>
      </c>
      <c r="D17" s="59"/>
      <c r="G17" s="58"/>
      <c r="I17" s="72" t="s">
        <v>204</v>
      </c>
      <c r="J17" s="72"/>
      <c r="K17" t="s">
        <v>167</v>
      </c>
      <c r="L17" s="58">
        <v>6500</v>
      </c>
      <c r="M17" s="59"/>
      <c r="N17" t="s">
        <v>166</v>
      </c>
      <c r="P17" s="58">
        <v>20000</v>
      </c>
    </row>
    <row r="18" spans="2:16" ht="15" customHeight="1" x14ac:dyDescent="0.25">
      <c r="B18" t="s">
        <v>170</v>
      </c>
      <c r="C18" s="58">
        <v>60000</v>
      </c>
      <c r="D18" s="59"/>
      <c r="G18" s="58"/>
      <c r="I18" s="72"/>
      <c r="J18" s="72"/>
      <c r="K18" t="s">
        <v>168</v>
      </c>
      <c r="L18" s="58">
        <v>620</v>
      </c>
      <c r="M18" s="59"/>
      <c r="P18" s="58"/>
    </row>
    <row r="19" spans="2:16" ht="15" customHeight="1" x14ac:dyDescent="0.25">
      <c r="B19" t="s">
        <v>171</v>
      </c>
      <c r="C19" s="58">
        <v>15400</v>
      </c>
      <c r="D19" s="59"/>
      <c r="G19" s="58"/>
      <c r="I19" s="72"/>
      <c r="J19" s="72"/>
      <c r="K19" t="s">
        <v>169</v>
      </c>
      <c r="L19" s="58">
        <v>850</v>
      </c>
      <c r="M19" s="59"/>
      <c r="P19" s="58"/>
    </row>
    <row r="20" spans="2:16" ht="15" customHeight="1" x14ac:dyDescent="0.25">
      <c r="B20" t="s">
        <v>172</v>
      </c>
      <c r="C20" s="58">
        <v>2500</v>
      </c>
      <c r="D20" s="59"/>
      <c r="G20" s="58"/>
      <c r="I20" s="72"/>
      <c r="J20" s="72"/>
      <c r="K20" t="s">
        <v>170</v>
      </c>
      <c r="L20" s="58">
        <v>60000</v>
      </c>
      <c r="M20" s="59"/>
      <c r="P20" s="58"/>
    </row>
    <row r="21" spans="2:16" ht="15" customHeight="1" x14ac:dyDescent="0.25">
      <c r="B21" t="s">
        <v>174</v>
      </c>
      <c r="C21" s="58">
        <v>1500</v>
      </c>
      <c r="D21" s="59"/>
      <c r="G21" s="58"/>
      <c r="I21" s="72"/>
      <c r="J21" s="72"/>
      <c r="K21" t="s">
        <v>171</v>
      </c>
      <c r="L21" s="58">
        <v>15400</v>
      </c>
      <c r="M21" s="59"/>
      <c r="P21" s="58"/>
    </row>
    <row r="22" spans="2:16" ht="15" customHeight="1" x14ac:dyDescent="0.25">
      <c r="D22" s="59"/>
      <c r="G22" s="58"/>
      <c r="I22" s="72"/>
      <c r="J22" s="72"/>
      <c r="K22" t="s">
        <v>172</v>
      </c>
      <c r="L22" s="58">
        <v>2500</v>
      </c>
      <c r="M22" s="59"/>
      <c r="P22" s="58"/>
    </row>
    <row r="23" spans="2:16" x14ac:dyDescent="0.25">
      <c r="B23" s="2"/>
      <c r="C23" s="1"/>
      <c r="D23" s="57"/>
      <c r="G23" s="58"/>
      <c r="I23" s="72"/>
      <c r="J23" s="72"/>
      <c r="K23" t="s">
        <v>174</v>
      </c>
      <c r="L23" s="58">
        <v>1500</v>
      </c>
      <c r="M23" s="57"/>
      <c r="P23" s="58"/>
    </row>
    <row r="24" spans="2:16" ht="15.75" thickBot="1" x14ac:dyDescent="0.3">
      <c r="D24" s="57"/>
      <c r="G24" s="58"/>
      <c r="I24" s="72"/>
      <c r="J24" s="72"/>
      <c r="K24" s="2" t="s">
        <v>207</v>
      </c>
      <c r="L24" s="1">
        <f>Diario!H27</f>
        <v>27000</v>
      </c>
      <c r="M24" s="57"/>
      <c r="P24" s="58"/>
    </row>
    <row r="25" spans="2:16" ht="15.75" thickBot="1" x14ac:dyDescent="0.3">
      <c r="B25" s="53" t="s">
        <v>147</v>
      </c>
      <c r="C25" s="62">
        <f>SUM(C4:C24)</f>
        <v>666870</v>
      </c>
      <c r="E25" s="74" t="s">
        <v>148</v>
      </c>
      <c r="F25" s="75"/>
      <c r="G25" s="60">
        <f>SUM(G4:G24)</f>
        <v>666870</v>
      </c>
      <c r="I25" s="72" t="s">
        <v>159</v>
      </c>
      <c r="J25" s="72"/>
      <c r="K25" s="2" t="s">
        <v>205</v>
      </c>
      <c r="L25" s="1">
        <f>Diario!H24</f>
        <v>3500</v>
      </c>
      <c r="M25" s="57"/>
    </row>
    <row r="26" spans="2:16" ht="15.75" thickBot="1" x14ac:dyDescent="0.3">
      <c r="B26" s="61" t="s">
        <v>149</v>
      </c>
      <c r="C26" s="76">
        <f>C25-G25</f>
        <v>0</v>
      </c>
      <c r="D26" s="77"/>
      <c r="E26" s="77"/>
      <c r="I26" s="72" t="s">
        <v>200</v>
      </c>
      <c r="J26" s="72"/>
      <c r="M26" s="57"/>
    </row>
    <row r="27" spans="2:16" ht="15.75" thickBot="1" x14ac:dyDescent="0.3">
      <c r="K27" s="53" t="s">
        <v>147</v>
      </c>
      <c r="L27" s="64">
        <f ca="1">SUM(L4:L30)</f>
        <v>690220</v>
      </c>
      <c r="N27" s="74" t="s">
        <v>148</v>
      </c>
      <c r="O27" s="75"/>
      <c r="P27" s="65">
        <f ca="1">SUM(P4:P30)</f>
        <v>690220</v>
      </c>
    </row>
    <row r="28" spans="2:16" x14ac:dyDescent="0.25">
      <c r="K28" s="61" t="s">
        <v>149</v>
      </c>
      <c r="L28" s="76">
        <f ca="1">L27-P27</f>
        <v>0</v>
      </c>
      <c r="M28" s="77"/>
      <c r="N28" s="77"/>
    </row>
  </sheetData>
  <mergeCells count="10">
    <mergeCell ref="N27:O27"/>
    <mergeCell ref="L28:N28"/>
    <mergeCell ref="E25:F25"/>
    <mergeCell ref="C26:E26"/>
    <mergeCell ref="K2:P2"/>
    <mergeCell ref="K3:L3"/>
    <mergeCell ref="N3:P3"/>
    <mergeCell ref="B2:G2"/>
    <mergeCell ref="B3:C3"/>
    <mergeCell ref="E3:G3"/>
  </mergeCells>
  <pageMargins left="0.7" right="0.7" top="0.75" bottom="0.75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showGridLines="0" zoomScale="90" zoomScaleNormal="90" workbookViewId="0">
      <selection activeCell="K36" sqref="K36"/>
    </sheetView>
  </sheetViews>
  <sheetFormatPr baseColWidth="10" defaultRowHeight="15" x14ac:dyDescent="0.25"/>
  <cols>
    <col min="7" max="7" width="13.7109375" customWidth="1"/>
    <col min="8" max="8" width="10.140625" customWidth="1"/>
    <col min="9" max="9" width="7" customWidth="1"/>
    <col min="10" max="10" width="5.85546875" customWidth="1"/>
    <col min="11" max="11" width="11.7109375" customWidth="1"/>
    <col min="12" max="12" width="2.7109375" customWidth="1"/>
    <col min="13" max="13" width="5.5703125" customWidth="1"/>
    <col min="14" max="14" width="14.7109375" customWidth="1"/>
    <col min="15" max="15" width="7" customWidth="1"/>
  </cols>
  <sheetData>
    <row r="1" spans="8:16" x14ac:dyDescent="0.25">
      <c r="H1" s="54" t="s">
        <v>160</v>
      </c>
      <c r="P1" s="54" t="s">
        <v>161</v>
      </c>
    </row>
    <row r="2" spans="8:16" x14ac:dyDescent="0.25">
      <c r="H2" t="s">
        <v>2</v>
      </c>
      <c r="I2" t="s">
        <v>5</v>
      </c>
    </row>
    <row r="3" spans="8:16" x14ac:dyDescent="0.25">
      <c r="H3" s="1">
        <v>2500</v>
      </c>
      <c r="I3" s="2" t="s">
        <v>181</v>
      </c>
      <c r="J3" t="s">
        <v>178</v>
      </c>
      <c r="L3" t="s">
        <v>3</v>
      </c>
      <c r="M3" s="2" t="s">
        <v>179</v>
      </c>
      <c r="N3" t="s">
        <v>180</v>
      </c>
      <c r="P3" s="1">
        <f>H3</f>
        <v>2500</v>
      </c>
    </row>
    <row r="4" spans="8:16" x14ac:dyDescent="0.25">
      <c r="H4" t="s">
        <v>6</v>
      </c>
      <c r="I4" t="s">
        <v>5</v>
      </c>
    </row>
    <row r="5" spans="8:16" x14ac:dyDescent="0.25">
      <c r="H5" s="1">
        <v>11000</v>
      </c>
      <c r="I5" s="2" t="s">
        <v>183</v>
      </c>
      <c r="L5" t="s">
        <v>3</v>
      </c>
      <c r="M5" s="2" t="s">
        <v>153</v>
      </c>
      <c r="N5" t="s">
        <v>154</v>
      </c>
      <c r="P5" s="1">
        <v>10000</v>
      </c>
    </row>
    <row r="6" spans="8:16" x14ac:dyDescent="0.25">
      <c r="H6" s="1"/>
      <c r="M6" s="3" t="s">
        <v>9</v>
      </c>
      <c r="N6" t="s">
        <v>0</v>
      </c>
      <c r="P6" s="1">
        <v>1000</v>
      </c>
    </row>
    <row r="7" spans="8:16" x14ac:dyDescent="0.25">
      <c r="H7" t="s">
        <v>7</v>
      </c>
      <c r="I7" t="s">
        <v>5</v>
      </c>
    </row>
    <row r="8" spans="8:16" x14ac:dyDescent="0.25">
      <c r="H8" s="1">
        <v>6750</v>
      </c>
      <c r="I8" s="2" t="s">
        <v>185</v>
      </c>
      <c r="L8" t="s">
        <v>3</v>
      </c>
      <c r="M8" s="2" t="s">
        <v>183</v>
      </c>
      <c r="P8" s="1">
        <f>H8</f>
        <v>6750</v>
      </c>
    </row>
    <row r="9" spans="8:16" x14ac:dyDescent="0.25">
      <c r="H9" t="s">
        <v>8</v>
      </c>
      <c r="I9" t="s">
        <v>5</v>
      </c>
    </row>
    <row r="10" spans="8:16" x14ac:dyDescent="0.25">
      <c r="H10" s="1">
        <v>26500</v>
      </c>
      <c r="I10" s="2" t="s">
        <v>186</v>
      </c>
    </row>
    <row r="11" spans="8:16" x14ac:dyDescent="0.25">
      <c r="H11" s="1">
        <v>2650</v>
      </c>
      <c r="I11" s="2" t="s">
        <v>187</v>
      </c>
      <c r="L11" t="s">
        <v>3</v>
      </c>
      <c r="M11" s="2" t="s">
        <v>185</v>
      </c>
      <c r="P11" s="1">
        <f>H10+H11</f>
        <v>29150</v>
      </c>
    </row>
    <row r="12" spans="8:16" x14ac:dyDescent="0.25">
      <c r="H12" t="s">
        <v>10</v>
      </c>
      <c r="I12" t="s">
        <v>5</v>
      </c>
    </row>
    <row r="13" spans="8:16" x14ac:dyDescent="0.25">
      <c r="H13" s="1">
        <v>26000</v>
      </c>
      <c r="I13" s="2" t="s">
        <v>189</v>
      </c>
    </row>
    <row r="14" spans="8:16" x14ac:dyDescent="0.25">
      <c r="L14" t="s">
        <v>3</v>
      </c>
      <c r="M14" s="3" t="s">
        <v>152</v>
      </c>
      <c r="N14" t="s">
        <v>1</v>
      </c>
      <c r="P14" s="1">
        <f>17650</f>
        <v>17650</v>
      </c>
    </row>
    <row r="15" spans="8:16" x14ac:dyDescent="0.25">
      <c r="M15" s="3" t="s">
        <v>190</v>
      </c>
      <c r="P15" s="1">
        <f>H13-P14</f>
        <v>8350</v>
      </c>
    </row>
    <row r="16" spans="8:16" x14ac:dyDescent="0.25">
      <c r="H16" t="s">
        <v>193</v>
      </c>
      <c r="I16" t="s">
        <v>5</v>
      </c>
    </row>
    <row r="17" spans="1:16" x14ac:dyDescent="0.25">
      <c r="H17" s="1">
        <v>35000</v>
      </c>
      <c r="I17" s="2" t="s">
        <v>199</v>
      </c>
      <c r="L17" t="s">
        <v>3</v>
      </c>
      <c r="M17" s="2" t="s">
        <v>198</v>
      </c>
      <c r="N17" t="s">
        <v>4</v>
      </c>
      <c r="P17" s="1">
        <v>35000</v>
      </c>
    </row>
    <row r="18" spans="1:16" x14ac:dyDescent="0.25">
      <c r="H18" t="s">
        <v>194</v>
      </c>
      <c r="I18" t="s">
        <v>5</v>
      </c>
    </row>
    <row r="19" spans="1:16" x14ac:dyDescent="0.25">
      <c r="H19" s="1">
        <v>5000</v>
      </c>
      <c r="I19" s="2" t="s">
        <v>196</v>
      </c>
    </row>
    <row r="20" spans="1:16" x14ac:dyDescent="0.25">
      <c r="M20" t="s">
        <v>197</v>
      </c>
      <c r="P20" s="1">
        <v>5000</v>
      </c>
    </row>
    <row r="21" spans="1:16" x14ac:dyDescent="0.25">
      <c r="H21" t="s">
        <v>195</v>
      </c>
      <c r="I21" t="s">
        <v>5</v>
      </c>
    </row>
    <row r="22" spans="1:16" x14ac:dyDescent="0.25">
      <c r="H22" s="1">
        <v>44000</v>
      </c>
      <c r="I22" s="2" t="s">
        <v>198</v>
      </c>
      <c r="L22" t="s">
        <v>3</v>
      </c>
      <c r="M22" s="2" t="s">
        <v>199</v>
      </c>
      <c r="P22" s="1">
        <v>44000</v>
      </c>
    </row>
    <row r="23" spans="1:16" x14ac:dyDescent="0.25">
      <c r="H23" t="s">
        <v>200</v>
      </c>
      <c r="I23" t="s">
        <v>5</v>
      </c>
    </row>
    <row r="24" spans="1:16" x14ac:dyDescent="0.25">
      <c r="A24" s="4" t="s">
        <v>11</v>
      </c>
      <c r="C24" t="s">
        <v>164</v>
      </c>
      <c r="D24" s="68">
        <v>0.1</v>
      </c>
      <c r="H24" s="1">
        <v>3500</v>
      </c>
      <c r="I24" s="2" t="s">
        <v>205</v>
      </c>
    </row>
    <row r="25" spans="1:16" x14ac:dyDescent="0.25">
      <c r="A25" s="67" t="str">
        <f>'Sumas y Saldos'!K5</f>
        <v>(211) Construcciones</v>
      </c>
      <c r="C25" s="1">
        <f>'Sumas y Saldos'!L5</f>
        <v>125000</v>
      </c>
      <c r="D25" s="1">
        <f>C25*$D$24</f>
        <v>12500</v>
      </c>
      <c r="L25" t="s">
        <v>3</v>
      </c>
      <c r="M25" s="2" t="s">
        <v>201</v>
      </c>
      <c r="P25" s="1">
        <v>3500</v>
      </c>
    </row>
    <row r="26" spans="1:16" x14ac:dyDescent="0.25">
      <c r="A26" s="67" t="str">
        <f>'Sumas y Saldos'!K6</f>
        <v>(216) Mobiliario</v>
      </c>
      <c r="C26" s="1">
        <f>'Sumas y Saldos'!L6</f>
        <v>30000</v>
      </c>
      <c r="D26" s="1">
        <f t="shared" ref="D26:D28" si="0">C26*$D$24</f>
        <v>3000</v>
      </c>
      <c r="E26" s="1"/>
      <c r="H26" t="s">
        <v>159</v>
      </c>
      <c r="I26" t="s">
        <v>5</v>
      </c>
    </row>
    <row r="27" spans="1:16" x14ac:dyDescent="0.25">
      <c r="A27" s="67" t="str">
        <f>'Sumas y Saldos'!K7</f>
        <v>(217) Equipos Informáticos</v>
      </c>
      <c r="C27" s="1">
        <f>'Sumas y Saldos'!L7</f>
        <v>35000</v>
      </c>
      <c r="D27" s="1">
        <f t="shared" si="0"/>
        <v>3500</v>
      </c>
      <c r="E27" s="1"/>
      <c r="H27" s="1">
        <f>D29</f>
        <v>27000</v>
      </c>
      <c r="I27" s="2" t="s">
        <v>207</v>
      </c>
      <c r="L27" t="s">
        <v>3</v>
      </c>
      <c r="M27" s="3" t="s">
        <v>208</v>
      </c>
      <c r="P27" s="1">
        <f>H27</f>
        <v>27000</v>
      </c>
    </row>
    <row r="28" spans="1:16" ht="15.75" thickBot="1" x14ac:dyDescent="0.3">
      <c r="A28" s="67" t="str">
        <f>'Sumas y Saldos'!K8</f>
        <v>(218) Elementos transporte</v>
      </c>
      <c r="C28" s="1">
        <f>'Sumas y Saldos'!L8</f>
        <v>80000</v>
      </c>
      <c r="D28" s="55">
        <f t="shared" si="0"/>
        <v>8000</v>
      </c>
    </row>
    <row r="29" spans="1:16" ht="15.75" thickTop="1" x14ac:dyDescent="0.25">
      <c r="C29" s="1"/>
      <c r="D29" s="1">
        <f>SUM(D25:D28)</f>
        <v>27000</v>
      </c>
      <c r="E29" s="1"/>
    </row>
    <row r="41" spans="3:16" x14ac:dyDescent="0.25">
      <c r="C41" s="1"/>
      <c r="H41" s="1"/>
      <c r="I41" s="2"/>
      <c r="M41" s="2"/>
      <c r="P41" s="1"/>
    </row>
    <row r="42" spans="3:16" x14ac:dyDescent="0.25">
      <c r="C42" s="1"/>
    </row>
    <row r="45" spans="3:16" x14ac:dyDescent="0.25">
      <c r="H45" s="1"/>
      <c r="I45" s="2"/>
      <c r="M45" s="3"/>
      <c r="P45" s="1"/>
    </row>
    <row r="47" spans="3:16" x14ac:dyDescent="0.25">
      <c r="H47" s="1"/>
      <c r="I47" s="2"/>
      <c r="P47" s="1"/>
    </row>
    <row r="55" spans="1:3" x14ac:dyDescent="0.25">
      <c r="C55" s="5"/>
    </row>
    <row r="56" spans="1:3" x14ac:dyDescent="0.25">
      <c r="A56" s="6"/>
      <c r="B56" s="7"/>
      <c r="C56" s="7"/>
    </row>
    <row r="57" spans="1:3" x14ac:dyDescent="0.25">
      <c r="C57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showGridLines="0" zoomScale="80" zoomScaleNormal="80" workbookViewId="0">
      <selection activeCell="E43" sqref="E43:E44"/>
    </sheetView>
  </sheetViews>
  <sheetFormatPr baseColWidth="10" defaultRowHeight="15" x14ac:dyDescent="0.25"/>
  <cols>
    <col min="1" max="1" width="2.140625" customWidth="1"/>
    <col min="2" max="2" width="24.28515625" customWidth="1"/>
    <col min="3" max="3" width="23.28515625" customWidth="1"/>
    <col min="5" max="5" width="16.85546875" customWidth="1"/>
  </cols>
  <sheetData>
    <row r="1" spans="2:5" x14ac:dyDescent="0.25">
      <c r="B1" s="81" t="s">
        <v>209</v>
      </c>
      <c r="C1" s="81"/>
      <c r="D1" s="81"/>
      <c r="E1" s="81"/>
    </row>
    <row r="2" spans="2:5" x14ac:dyDescent="0.25">
      <c r="B2" s="81" t="s">
        <v>12</v>
      </c>
      <c r="C2" s="81"/>
      <c r="D2" s="81"/>
      <c r="E2" s="81"/>
    </row>
    <row r="4" spans="2:5" x14ac:dyDescent="0.25">
      <c r="B4" s="80" t="s">
        <v>210</v>
      </c>
      <c r="C4" s="80"/>
      <c r="D4" s="80"/>
      <c r="E4" s="69" t="s">
        <v>211</v>
      </c>
    </row>
    <row r="5" spans="2:5" x14ac:dyDescent="0.25">
      <c r="B5" s="82" t="s">
        <v>14</v>
      </c>
      <c r="C5" s="89" t="s">
        <v>15</v>
      </c>
      <c r="D5" s="89"/>
      <c r="E5" s="83">
        <f>'Sumas y Saldos'!P12</f>
        <v>250000</v>
      </c>
    </row>
    <row r="6" spans="2:5" x14ac:dyDescent="0.25">
      <c r="B6" s="82"/>
      <c r="C6" s="89"/>
      <c r="D6" s="89"/>
      <c r="E6" s="84"/>
    </row>
    <row r="7" spans="2:5" ht="15" customHeight="1" x14ac:dyDescent="0.25">
      <c r="B7" s="82" t="s">
        <v>16</v>
      </c>
      <c r="C7" s="89" t="s">
        <v>17</v>
      </c>
      <c r="D7" s="89"/>
      <c r="E7" s="83">
        <f>'Sumas y Saldos'!P15</f>
        <v>5000</v>
      </c>
    </row>
    <row r="8" spans="2:5" ht="15" customHeight="1" x14ac:dyDescent="0.25">
      <c r="B8" s="82"/>
      <c r="C8" s="89"/>
      <c r="D8" s="89"/>
      <c r="E8" s="84"/>
    </row>
    <row r="9" spans="2:5" ht="15" customHeight="1" x14ac:dyDescent="0.25">
      <c r="B9" s="82">
        <v>73</v>
      </c>
      <c r="C9" s="89" t="s">
        <v>18</v>
      </c>
      <c r="D9" s="89"/>
      <c r="E9" s="84"/>
    </row>
    <row r="10" spans="2:5" ht="15" customHeight="1" x14ac:dyDescent="0.25">
      <c r="B10" s="82"/>
      <c r="C10" s="89"/>
      <c r="D10" s="89"/>
      <c r="E10" s="84"/>
    </row>
    <row r="11" spans="2:5" ht="15" customHeight="1" x14ac:dyDescent="0.25">
      <c r="B11" s="82" t="s">
        <v>19</v>
      </c>
      <c r="C11" s="89" t="s">
        <v>20</v>
      </c>
      <c r="D11" s="89"/>
      <c r="E11" s="83">
        <f>'Sumas y Saldos'!L15+'Sumas y Saldos'!L16+'Sumas y Saldos'!L25</f>
        <v>171000</v>
      </c>
    </row>
    <row r="12" spans="2:5" x14ac:dyDescent="0.25">
      <c r="B12" s="82"/>
      <c r="C12" s="89">
        <v>0</v>
      </c>
      <c r="D12" s="89"/>
      <c r="E12" s="84"/>
    </row>
    <row r="13" spans="2:5" ht="15" customHeight="1" x14ac:dyDescent="0.25">
      <c r="B13" s="82" t="s">
        <v>21</v>
      </c>
      <c r="C13" s="89" t="s">
        <v>135</v>
      </c>
      <c r="D13" s="89"/>
      <c r="E13" s="84"/>
    </row>
    <row r="14" spans="2:5" x14ac:dyDescent="0.25">
      <c r="B14" s="82"/>
      <c r="C14" s="89"/>
      <c r="D14" s="89"/>
      <c r="E14" s="84"/>
    </row>
    <row r="15" spans="2:5" ht="15" customHeight="1" x14ac:dyDescent="0.25">
      <c r="B15" s="82" t="s">
        <v>22</v>
      </c>
      <c r="C15" s="89" t="s">
        <v>23</v>
      </c>
      <c r="D15" s="89"/>
      <c r="E15" s="83">
        <f>'Sumas y Saldos'!L20+'Sumas y Saldos'!L21+'Sumas y Saldos'!L22</f>
        <v>77900</v>
      </c>
    </row>
    <row r="16" spans="2:5" x14ac:dyDescent="0.25">
      <c r="B16" s="82"/>
      <c r="C16" s="89"/>
      <c r="D16" s="89"/>
      <c r="E16" s="84"/>
    </row>
    <row r="17" spans="2:5" ht="15" customHeight="1" x14ac:dyDescent="0.25">
      <c r="B17" s="82" t="s">
        <v>24</v>
      </c>
      <c r="C17" s="89" t="s">
        <v>25</v>
      </c>
      <c r="D17" s="89"/>
      <c r="E17" s="83">
        <f>'Sumas y Saldos'!L17+'Sumas y Saldos'!L18+'Sumas y Saldos'!L19</f>
        <v>7970</v>
      </c>
    </row>
    <row r="18" spans="2:5" ht="15" customHeight="1" x14ac:dyDescent="0.25">
      <c r="B18" s="82"/>
      <c r="C18" s="89"/>
      <c r="D18" s="89"/>
      <c r="E18" s="84"/>
    </row>
    <row r="19" spans="2:5" ht="15" customHeight="1" x14ac:dyDescent="0.25">
      <c r="B19" s="82" t="s">
        <v>26</v>
      </c>
      <c r="C19" s="89" t="s">
        <v>27</v>
      </c>
      <c r="D19" s="89"/>
      <c r="E19" s="83">
        <f>'Sumas y Saldos'!L24</f>
        <v>27000</v>
      </c>
    </row>
    <row r="20" spans="2:5" x14ac:dyDescent="0.25">
      <c r="B20" s="82"/>
      <c r="C20" s="89"/>
      <c r="D20" s="89"/>
      <c r="E20" s="84"/>
    </row>
    <row r="21" spans="2:5" ht="15" customHeight="1" x14ac:dyDescent="0.25">
      <c r="B21" s="82">
        <v>746</v>
      </c>
      <c r="C21" s="89" t="s">
        <v>28</v>
      </c>
      <c r="D21" s="89"/>
      <c r="E21" s="84"/>
    </row>
    <row r="22" spans="2:5" x14ac:dyDescent="0.25">
      <c r="B22" s="82"/>
      <c r="C22" s="89"/>
      <c r="D22" s="89"/>
      <c r="E22" s="84"/>
    </row>
    <row r="23" spans="2:5" x14ac:dyDescent="0.25">
      <c r="B23" s="82" t="s">
        <v>29</v>
      </c>
      <c r="C23" s="89" t="s">
        <v>30</v>
      </c>
      <c r="D23" s="89"/>
      <c r="E23" s="83"/>
    </row>
    <row r="24" spans="2:5" ht="15" customHeight="1" x14ac:dyDescent="0.25">
      <c r="B24" s="82"/>
      <c r="C24" s="89"/>
      <c r="D24" s="89"/>
      <c r="E24" s="84"/>
    </row>
    <row r="25" spans="2:5" ht="15" customHeight="1" x14ac:dyDescent="0.25">
      <c r="B25" s="82" t="s">
        <v>31</v>
      </c>
      <c r="C25" s="89" t="s">
        <v>32</v>
      </c>
      <c r="D25" s="89"/>
      <c r="E25" s="84"/>
    </row>
    <row r="26" spans="2:5" ht="15" customHeight="1" thickBot="1" x14ac:dyDescent="0.3">
      <c r="B26" s="82"/>
      <c r="C26" s="89"/>
      <c r="D26" s="89"/>
      <c r="E26" s="84"/>
    </row>
    <row r="27" spans="2:5" x14ac:dyDescent="0.25">
      <c r="B27" s="70"/>
      <c r="C27" s="90" t="s">
        <v>33</v>
      </c>
      <c r="D27" s="90"/>
      <c r="E27" s="87">
        <f>E5+E7-E11+E13-E15-E17-E19+E21+E23-E25</f>
        <v>-28870</v>
      </c>
    </row>
    <row r="28" spans="2:5" ht="15.75" thickBot="1" x14ac:dyDescent="0.3">
      <c r="B28" s="71"/>
      <c r="C28" s="91"/>
      <c r="D28" s="91"/>
      <c r="E28" s="88"/>
    </row>
    <row r="29" spans="2:5" ht="15" customHeight="1" x14ac:dyDescent="0.25">
      <c r="B29" s="82" t="s">
        <v>34</v>
      </c>
      <c r="C29" s="89" t="s">
        <v>35</v>
      </c>
      <c r="D29" s="89"/>
      <c r="E29" s="83">
        <f>'Sumas y Saldos'!P13</f>
        <v>1500</v>
      </c>
    </row>
    <row r="30" spans="2:5" x14ac:dyDescent="0.25">
      <c r="B30" s="82"/>
      <c r="C30" s="89"/>
      <c r="D30" s="89"/>
      <c r="E30" s="84"/>
    </row>
    <row r="31" spans="2:5" x14ac:dyDescent="0.25">
      <c r="B31" s="82" t="s">
        <v>36</v>
      </c>
      <c r="C31" s="89" t="s">
        <v>37</v>
      </c>
      <c r="D31" s="89"/>
      <c r="E31" s="83">
        <f>'Sumas y Saldos'!L23</f>
        <v>1500</v>
      </c>
    </row>
    <row r="32" spans="2:5" x14ac:dyDescent="0.25">
      <c r="B32" s="82"/>
      <c r="C32" s="89"/>
      <c r="D32" s="89"/>
      <c r="E32" s="84"/>
    </row>
    <row r="33" spans="2:5" ht="15" customHeight="1" x14ac:dyDescent="0.25">
      <c r="B33" s="82" t="s">
        <v>38</v>
      </c>
      <c r="C33" s="89" t="s">
        <v>39</v>
      </c>
      <c r="D33" s="89"/>
      <c r="E33" s="84"/>
    </row>
    <row r="34" spans="2:5" ht="15" customHeight="1" x14ac:dyDescent="0.25">
      <c r="B34" s="82"/>
      <c r="C34" s="89"/>
      <c r="D34" s="89"/>
      <c r="E34" s="84"/>
    </row>
    <row r="35" spans="2:5" x14ac:dyDescent="0.25">
      <c r="B35" s="82" t="s">
        <v>40</v>
      </c>
      <c r="C35" s="89" t="s">
        <v>41</v>
      </c>
      <c r="D35" s="89"/>
      <c r="E35" s="84"/>
    </row>
    <row r="36" spans="2:5" x14ac:dyDescent="0.25">
      <c r="B36" s="82"/>
      <c r="C36" s="89"/>
      <c r="D36" s="89"/>
      <c r="E36" s="84"/>
    </row>
    <row r="37" spans="2:5" ht="15" customHeight="1" x14ac:dyDescent="0.25">
      <c r="B37" s="82" t="s">
        <v>42</v>
      </c>
      <c r="C37" s="89" t="s">
        <v>43</v>
      </c>
      <c r="D37" s="89"/>
      <c r="E37" s="84"/>
    </row>
    <row r="38" spans="2:5" ht="15.75" thickBot="1" x14ac:dyDescent="0.3">
      <c r="B38" s="82"/>
      <c r="C38" s="89"/>
      <c r="D38" s="89"/>
      <c r="E38" s="84"/>
    </row>
    <row r="39" spans="2:5" ht="15" customHeight="1" x14ac:dyDescent="0.25">
      <c r="B39" s="70"/>
      <c r="C39" s="90" t="s">
        <v>44</v>
      </c>
      <c r="D39" s="90"/>
      <c r="E39" s="87">
        <f>E29-E31</f>
        <v>0</v>
      </c>
    </row>
    <row r="40" spans="2:5" ht="15.75" thickBot="1" x14ac:dyDescent="0.3">
      <c r="B40" s="71"/>
      <c r="C40" s="91"/>
      <c r="D40" s="91"/>
      <c r="E40" s="88"/>
    </row>
    <row r="41" spans="2:5" ht="15" customHeight="1" x14ac:dyDescent="0.25">
      <c r="B41" s="70"/>
      <c r="C41" s="90" t="s">
        <v>45</v>
      </c>
      <c r="D41" s="90"/>
      <c r="E41" s="87">
        <f>E27+E39</f>
        <v>-28870</v>
      </c>
    </row>
    <row r="42" spans="2:5" ht="15.75" thickBot="1" x14ac:dyDescent="0.3">
      <c r="B42" s="71"/>
      <c r="C42" s="91"/>
      <c r="D42" s="91"/>
      <c r="E42" s="88"/>
    </row>
    <row r="43" spans="2:5" ht="15" customHeight="1" x14ac:dyDescent="0.25">
      <c r="B43" s="82" t="s">
        <v>46</v>
      </c>
      <c r="C43" s="89" t="s">
        <v>47</v>
      </c>
      <c r="D43" s="89"/>
      <c r="E43" s="84"/>
    </row>
    <row r="44" spans="2:5" ht="15.75" thickBot="1" x14ac:dyDescent="0.3">
      <c r="B44" s="82"/>
      <c r="C44" s="89"/>
      <c r="D44" s="89"/>
      <c r="E44" s="84"/>
    </row>
    <row r="45" spans="2:5" ht="15" customHeight="1" x14ac:dyDescent="0.25">
      <c r="B45" s="70"/>
      <c r="C45" s="85" t="s">
        <v>48</v>
      </c>
      <c r="D45" s="85"/>
      <c r="E45" s="87">
        <f>E41-E43</f>
        <v>-28870</v>
      </c>
    </row>
    <row r="46" spans="2:5" ht="15.75" thickBot="1" x14ac:dyDescent="0.3">
      <c r="B46" s="71"/>
      <c r="C46" s="86"/>
      <c r="D46" s="86"/>
      <c r="E46" s="88"/>
    </row>
  </sheetData>
  <mergeCells count="62">
    <mergeCell ref="C5:D6"/>
    <mergeCell ref="C7:D8"/>
    <mergeCell ref="C9:D10"/>
    <mergeCell ref="C11:D12"/>
    <mergeCell ref="C13:D14"/>
    <mergeCell ref="C15:D16"/>
    <mergeCell ref="C17:D18"/>
    <mergeCell ref="C19:D20"/>
    <mergeCell ref="C21:D22"/>
    <mergeCell ref="C23:D24"/>
    <mergeCell ref="C25:D26"/>
    <mergeCell ref="C29:D30"/>
    <mergeCell ref="C31:D32"/>
    <mergeCell ref="C33:D34"/>
    <mergeCell ref="C35:D36"/>
    <mergeCell ref="C37:D38"/>
    <mergeCell ref="C27:D28"/>
    <mergeCell ref="C39:D40"/>
    <mergeCell ref="C41:D42"/>
    <mergeCell ref="C43:D44"/>
    <mergeCell ref="C45:D46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39:E40"/>
    <mergeCell ref="E41:E42"/>
    <mergeCell ref="E45:E46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4:D4"/>
    <mergeCell ref="B1:E1"/>
    <mergeCell ref="B2:E2"/>
    <mergeCell ref="B37:B38"/>
    <mergeCell ref="B43:B44"/>
    <mergeCell ref="E29:E30"/>
    <mergeCell ref="E31:E32"/>
    <mergeCell ref="E33:E34"/>
    <mergeCell ref="E35:E36"/>
    <mergeCell ref="E37:E38"/>
    <mergeCell ref="E43:E44"/>
    <mergeCell ref="B25:B26"/>
    <mergeCell ref="B29:B30"/>
    <mergeCell ref="B31:B32"/>
    <mergeCell ref="B33:B34"/>
    <mergeCell ref="B35:B3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zoomScale="85" zoomScaleNormal="85" workbookViewId="0">
      <selection activeCell="C41" sqref="C41"/>
    </sheetView>
  </sheetViews>
  <sheetFormatPr baseColWidth="10" defaultRowHeight="15" x14ac:dyDescent="0.25"/>
  <cols>
    <col min="2" max="2" width="14.85546875" customWidth="1"/>
    <col min="3" max="3" width="26.28515625" customWidth="1"/>
    <col min="4" max="4" width="10.42578125" customWidth="1"/>
    <col min="5" max="5" width="10.5703125" customWidth="1"/>
    <col min="6" max="6" width="5.85546875" customWidth="1"/>
    <col min="7" max="7" width="2.7109375" customWidth="1"/>
    <col min="9" max="9" width="14.85546875" customWidth="1"/>
    <col min="10" max="10" width="28.140625" customWidth="1"/>
    <col min="11" max="11" width="12.7109375" customWidth="1"/>
    <col min="12" max="12" width="13.42578125" customWidth="1"/>
    <col min="13" max="13" width="8" customWidth="1"/>
  </cols>
  <sheetData>
    <row r="1" spans="1:13" ht="15" customHeight="1" x14ac:dyDescent="0.25">
      <c r="A1" s="136" t="s">
        <v>13</v>
      </c>
      <c r="B1" s="137"/>
      <c r="C1" s="134" t="s">
        <v>49</v>
      </c>
      <c r="D1" s="128" t="s">
        <v>50</v>
      </c>
      <c r="E1" s="128" t="s">
        <v>51</v>
      </c>
      <c r="F1" s="128" t="s">
        <v>52</v>
      </c>
      <c r="H1" s="136" t="s">
        <v>13</v>
      </c>
      <c r="I1" s="137"/>
      <c r="J1" s="134" t="s">
        <v>82</v>
      </c>
      <c r="K1" s="128" t="s">
        <v>50</v>
      </c>
      <c r="L1" s="128" t="s">
        <v>51</v>
      </c>
      <c r="M1" s="128" t="s">
        <v>52</v>
      </c>
    </row>
    <row r="2" spans="1:13" ht="15" customHeight="1" x14ac:dyDescent="0.25">
      <c r="A2" s="138"/>
      <c r="B2" s="139"/>
      <c r="C2" s="135"/>
      <c r="D2" s="129"/>
      <c r="E2" s="129"/>
      <c r="F2" s="129"/>
      <c r="H2" s="138"/>
      <c r="I2" s="139"/>
      <c r="J2" s="135"/>
      <c r="K2" s="129"/>
      <c r="L2" s="129"/>
      <c r="M2" s="129"/>
    </row>
    <row r="3" spans="1:13" ht="15.75" x14ac:dyDescent="0.25">
      <c r="A3" s="14"/>
      <c r="B3" s="15"/>
      <c r="C3" s="16" t="s">
        <v>53</v>
      </c>
      <c r="D3" s="15"/>
      <c r="E3" s="47">
        <f>E4+E5</f>
        <v>293000</v>
      </c>
      <c r="F3" s="17"/>
      <c r="H3" s="14"/>
      <c r="I3" s="15"/>
      <c r="J3" s="16" t="s">
        <v>83</v>
      </c>
      <c r="K3" s="15"/>
      <c r="L3" s="52">
        <f>L4</f>
        <v>235630</v>
      </c>
      <c r="M3" s="17"/>
    </row>
    <row r="4" spans="1:13" x14ac:dyDescent="0.25">
      <c r="A4" s="98" t="s">
        <v>54</v>
      </c>
      <c r="B4" s="99"/>
      <c r="C4" s="11" t="s">
        <v>55</v>
      </c>
      <c r="D4" s="12"/>
      <c r="E4" s="44"/>
      <c r="F4" s="12"/>
      <c r="H4" s="28"/>
      <c r="I4" s="29"/>
      <c r="J4" s="29" t="s">
        <v>84</v>
      </c>
      <c r="K4" s="29"/>
      <c r="L4" s="51">
        <f>L5+L14+L12</f>
        <v>235630</v>
      </c>
      <c r="M4" s="30"/>
    </row>
    <row r="5" spans="1:13" x14ac:dyDescent="0.25">
      <c r="A5" s="98" t="s">
        <v>56</v>
      </c>
      <c r="B5" s="99"/>
      <c r="C5" s="11" t="s">
        <v>57</v>
      </c>
      <c r="D5" s="12"/>
      <c r="E5" s="44">
        <f>'Sumas y Saldos'!L4+'Sumas y Saldos'!L5+'Sumas y Saldos'!L6+'Sumas y Saldos'!L7+'Sumas y Saldos'!L8-'Sumas y Saldos'!P16</f>
        <v>293000</v>
      </c>
      <c r="F5" s="12"/>
      <c r="H5" s="22"/>
      <c r="I5" s="23"/>
      <c r="J5" s="31" t="s">
        <v>85</v>
      </c>
      <c r="K5" s="9"/>
      <c r="L5" s="43">
        <f>'Sumas y Saldos'!P4</f>
        <v>260000</v>
      </c>
      <c r="M5" s="9"/>
    </row>
    <row r="6" spans="1:13" x14ac:dyDescent="0.25">
      <c r="A6" s="98" t="s">
        <v>58</v>
      </c>
      <c r="B6" s="99"/>
      <c r="C6" s="11" t="s">
        <v>59</v>
      </c>
      <c r="D6" s="12"/>
      <c r="E6" s="12"/>
      <c r="F6" s="12"/>
      <c r="H6" s="130" t="s">
        <v>86</v>
      </c>
      <c r="I6" s="131"/>
      <c r="J6" s="32" t="s">
        <v>87</v>
      </c>
      <c r="K6" s="13"/>
      <c r="L6" s="13"/>
      <c r="M6" s="13"/>
    </row>
    <row r="7" spans="1:13" ht="15" customHeight="1" x14ac:dyDescent="0.25">
      <c r="A7" s="94" t="s">
        <v>60</v>
      </c>
      <c r="B7" s="95"/>
      <c r="C7" s="92" t="s">
        <v>61</v>
      </c>
      <c r="D7" s="9"/>
      <c r="E7" s="9"/>
      <c r="F7" s="9"/>
      <c r="H7" s="132" t="s">
        <v>88</v>
      </c>
      <c r="I7" s="133"/>
      <c r="J7" s="33" t="s">
        <v>89</v>
      </c>
      <c r="K7" s="10"/>
      <c r="L7" s="10"/>
      <c r="M7" s="10"/>
    </row>
    <row r="8" spans="1:13" x14ac:dyDescent="0.25">
      <c r="A8" s="101"/>
      <c r="B8" s="102"/>
      <c r="C8" s="100"/>
      <c r="D8" s="13"/>
      <c r="E8" s="13"/>
      <c r="F8" s="13"/>
      <c r="H8" s="123">
        <v>110</v>
      </c>
      <c r="I8" s="123"/>
      <c r="J8" s="11" t="s">
        <v>90</v>
      </c>
      <c r="K8" s="12"/>
      <c r="L8" s="12"/>
      <c r="M8" s="12"/>
    </row>
    <row r="9" spans="1:13" x14ac:dyDescent="0.25">
      <c r="A9" s="96"/>
      <c r="B9" s="97"/>
      <c r="C9" s="93"/>
      <c r="D9" s="10"/>
      <c r="E9" s="10"/>
      <c r="F9" s="10"/>
      <c r="H9" s="123" t="s">
        <v>91</v>
      </c>
      <c r="I9" s="123"/>
      <c r="J9" s="11" t="s">
        <v>92</v>
      </c>
      <c r="K9" s="12"/>
      <c r="L9" s="12"/>
      <c r="M9" s="12"/>
    </row>
    <row r="10" spans="1:13" ht="15" customHeight="1" x14ac:dyDescent="0.25">
      <c r="A10" s="94" t="s">
        <v>62</v>
      </c>
      <c r="B10" s="95"/>
      <c r="C10" s="92" t="s">
        <v>63</v>
      </c>
      <c r="D10" s="9"/>
      <c r="E10" s="9"/>
      <c r="F10" s="9"/>
      <c r="H10" s="94" t="s">
        <v>93</v>
      </c>
      <c r="I10" s="95"/>
      <c r="J10" s="92" t="s">
        <v>94</v>
      </c>
      <c r="K10" s="9"/>
      <c r="L10" s="9"/>
      <c r="M10" s="9"/>
    </row>
    <row r="11" spans="1:13" x14ac:dyDescent="0.25">
      <c r="A11" s="101"/>
      <c r="B11" s="102"/>
      <c r="C11" s="100"/>
      <c r="D11" s="13"/>
      <c r="E11" s="13"/>
      <c r="F11" s="13"/>
      <c r="H11" s="96"/>
      <c r="I11" s="97"/>
      <c r="J11" s="93"/>
      <c r="K11" s="10"/>
      <c r="L11" s="10"/>
      <c r="M11" s="10"/>
    </row>
    <row r="12" spans="1:13" x14ac:dyDescent="0.25">
      <c r="A12" s="96"/>
      <c r="B12" s="97"/>
      <c r="C12" s="93"/>
      <c r="D12" s="10"/>
      <c r="E12" s="10"/>
      <c r="F12" s="10"/>
      <c r="H12" s="123" t="s">
        <v>95</v>
      </c>
      <c r="I12" s="123"/>
      <c r="J12" s="11" t="s">
        <v>96</v>
      </c>
      <c r="K12" s="12"/>
      <c r="L12" s="44">
        <f>'Sumas y Saldos'!P5</f>
        <v>4500</v>
      </c>
      <c r="M12" s="12"/>
    </row>
    <row r="13" spans="1:13" x14ac:dyDescent="0.25">
      <c r="A13" s="98">
        <v>474</v>
      </c>
      <c r="B13" s="99"/>
      <c r="C13" s="11" t="s">
        <v>64</v>
      </c>
      <c r="D13" s="12"/>
      <c r="E13" s="12"/>
      <c r="F13" s="12"/>
      <c r="H13" s="123">
        <v>118</v>
      </c>
      <c r="I13" s="123"/>
      <c r="J13" s="11" t="s">
        <v>97</v>
      </c>
      <c r="K13" s="12"/>
      <c r="L13" s="12"/>
      <c r="M13" s="12"/>
    </row>
    <row r="14" spans="1:13" ht="15.75" x14ac:dyDescent="0.25">
      <c r="A14" s="18"/>
      <c r="B14" s="19"/>
      <c r="C14" s="20" t="s">
        <v>65</v>
      </c>
      <c r="D14" s="19"/>
      <c r="E14" s="46">
        <f>E15+E17+E18+E27+E30+E31+E32</f>
        <v>71850</v>
      </c>
      <c r="F14" s="21"/>
      <c r="H14" s="123">
        <v>129</v>
      </c>
      <c r="I14" s="123"/>
      <c r="J14" s="11" t="s">
        <v>98</v>
      </c>
      <c r="K14" s="12"/>
      <c r="L14" s="45">
        <f>PyG!E45</f>
        <v>-28870</v>
      </c>
      <c r="M14" s="12"/>
    </row>
    <row r="15" spans="1:13" ht="15" customHeight="1" x14ac:dyDescent="0.25">
      <c r="A15" s="94" t="s">
        <v>66</v>
      </c>
      <c r="B15" s="95"/>
      <c r="C15" s="92" t="s">
        <v>67</v>
      </c>
      <c r="D15" s="9"/>
      <c r="E15" s="9"/>
      <c r="F15" s="9"/>
      <c r="H15" s="123" t="s">
        <v>99</v>
      </c>
      <c r="I15" s="123"/>
      <c r="J15" s="11" t="s">
        <v>100</v>
      </c>
      <c r="K15" s="12"/>
      <c r="L15" s="12"/>
      <c r="M15" s="12"/>
    </row>
    <row r="16" spans="1:13" x14ac:dyDescent="0.25">
      <c r="A16" s="96"/>
      <c r="B16" s="97"/>
      <c r="C16" s="93"/>
      <c r="D16" s="10"/>
      <c r="E16" s="10"/>
      <c r="F16" s="10"/>
      <c r="H16" s="123">
        <v>111</v>
      </c>
      <c r="I16" s="123"/>
      <c r="J16" s="11" t="s">
        <v>101</v>
      </c>
      <c r="K16" s="12"/>
      <c r="L16" s="12"/>
      <c r="M16" s="12"/>
    </row>
    <row r="17" spans="1:13" x14ac:dyDescent="0.25">
      <c r="A17" s="98" t="s">
        <v>68</v>
      </c>
      <c r="B17" s="99"/>
      <c r="C17" s="11" t="s">
        <v>69</v>
      </c>
      <c r="D17" s="12"/>
      <c r="E17" s="44">
        <f>'Sumas y Saldos'!L9-'Sumas y Saldos'!P7</f>
        <v>40500</v>
      </c>
      <c r="F17" s="12"/>
      <c r="H17" s="34" t="s">
        <v>102</v>
      </c>
      <c r="I17" s="29"/>
      <c r="J17" s="29" t="s">
        <v>103</v>
      </c>
      <c r="K17" s="29"/>
      <c r="L17" s="29"/>
      <c r="M17" s="30"/>
    </row>
    <row r="18" spans="1:13" ht="15" customHeight="1" x14ac:dyDescent="0.25">
      <c r="A18" s="22"/>
      <c r="B18" s="23"/>
      <c r="C18" s="92" t="s">
        <v>70</v>
      </c>
      <c r="D18" s="9"/>
      <c r="E18" s="43">
        <f>E20+E22+E24</f>
        <v>1500</v>
      </c>
      <c r="F18" s="9"/>
      <c r="H18" s="34" t="s">
        <v>104</v>
      </c>
      <c r="I18" s="29"/>
      <c r="J18" s="29" t="s">
        <v>105</v>
      </c>
      <c r="K18" s="29"/>
      <c r="L18" s="29"/>
      <c r="M18" s="30"/>
    </row>
    <row r="19" spans="1:13" x14ac:dyDescent="0.25">
      <c r="A19" s="24"/>
      <c r="B19" s="25"/>
      <c r="C19" s="100"/>
      <c r="D19" s="13"/>
      <c r="E19" s="13"/>
      <c r="F19" s="13"/>
      <c r="H19" s="14"/>
      <c r="I19" s="15"/>
      <c r="J19" s="16" t="s">
        <v>106</v>
      </c>
      <c r="K19" s="15"/>
      <c r="L19" s="47">
        <f>L22</f>
        <v>15000</v>
      </c>
      <c r="M19" s="17"/>
    </row>
    <row r="20" spans="1:13" ht="15" customHeight="1" x14ac:dyDescent="0.25">
      <c r="A20" s="101" t="s">
        <v>71</v>
      </c>
      <c r="B20" s="102"/>
      <c r="C20" s="149" t="s">
        <v>72</v>
      </c>
      <c r="D20" s="13"/>
      <c r="E20" s="49">
        <f>'Sumas y Saldos'!L10</f>
        <v>1500</v>
      </c>
      <c r="F20" s="13"/>
      <c r="H20" s="35">
        <v>14</v>
      </c>
      <c r="I20" s="36"/>
      <c r="J20" s="11" t="s">
        <v>107</v>
      </c>
      <c r="K20" s="12"/>
      <c r="L20" s="12"/>
      <c r="M20" s="12"/>
    </row>
    <row r="21" spans="1:13" x14ac:dyDescent="0.25">
      <c r="A21" s="101"/>
      <c r="B21" s="102"/>
      <c r="C21" s="149"/>
      <c r="D21" s="13"/>
      <c r="E21" s="13"/>
      <c r="F21" s="13"/>
      <c r="H21" s="22"/>
      <c r="I21" s="23"/>
      <c r="J21" s="37" t="s">
        <v>108</v>
      </c>
      <c r="K21" s="9"/>
      <c r="L21" s="9"/>
      <c r="M21" s="9"/>
    </row>
    <row r="22" spans="1:13" ht="15" customHeight="1" x14ac:dyDescent="0.25">
      <c r="A22" s="101">
        <v>558</v>
      </c>
      <c r="B22" s="102"/>
      <c r="C22" s="149" t="s">
        <v>73</v>
      </c>
      <c r="D22" s="13"/>
      <c r="E22" s="13"/>
      <c r="F22" s="13"/>
      <c r="H22" s="38" t="s">
        <v>109</v>
      </c>
      <c r="I22" s="25"/>
      <c r="J22" s="39" t="s">
        <v>110</v>
      </c>
      <c r="K22" s="13"/>
      <c r="L22" s="49">
        <f>'Sumas y Saldos'!P6</f>
        <v>15000</v>
      </c>
      <c r="M22" s="13"/>
    </row>
    <row r="23" spans="1:13" x14ac:dyDescent="0.25">
      <c r="A23" s="101"/>
      <c r="B23" s="102"/>
      <c r="C23" s="149"/>
      <c r="D23" s="13"/>
      <c r="E23" s="13"/>
      <c r="F23" s="13"/>
      <c r="H23" s="117" t="s">
        <v>111</v>
      </c>
      <c r="I23" s="118"/>
      <c r="J23" s="124" t="s">
        <v>112</v>
      </c>
      <c r="K23" s="13"/>
      <c r="L23" s="13"/>
      <c r="M23" s="13"/>
    </row>
    <row r="24" spans="1:13" ht="15" customHeight="1" x14ac:dyDescent="0.25">
      <c r="A24" s="140" t="s">
        <v>74</v>
      </c>
      <c r="B24" s="141"/>
      <c r="C24" s="144" t="s">
        <v>75</v>
      </c>
      <c r="D24" s="13"/>
      <c r="E24" s="49">
        <f>'Sumas y Saldos'!L11</f>
        <v>0</v>
      </c>
      <c r="F24" s="13"/>
      <c r="H24" s="105"/>
      <c r="I24" s="106"/>
      <c r="J24" s="125"/>
      <c r="K24" s="10"/>
      <c r="L24" s="10"/>
      <c r="M24" s="10"/>
    </row>
    <row r="25" spans="1:13" x14ac:dyDescent="0.25">
      <c r="A25" s="140"/>
      <c r="B25" s="141"/>
      <c r="C25" s="144"/>
      <c r="D25" s="13"/>
      <c r="E25" s="13"/>
      <c r="F25" s="13"/>
      <c r="H25" s="119" t="s">
        <v>113</v>
      </c>
      <c r="I25" s="120"/>
      <c r="J25" s="92" t="s">
        <v>114</v>
      </c>
      <c r="K25" s="9"/>
      <c r="L25" s="9"/>
      <c r="M25" s="9"/>
    </row>
    <row r="26" spans="1:13" x14ac:dyDescent="0.25">
      <c r="A26" s="142"/>
      <c r="B26" s="143"/>
      <c r="C26" s="145"/>
      <c r="D26" s="10"/>
      <c r="E26" s="10"/>
      <c r="F26" s="10"/>
      <c r="H26" s="121"/>
      <c r="I26" s="122"/>
      <c r="J26" s="93"/>
      <c r="K26" s="10"/>
      <c r="L26" s="10"/>
      <c r="M26" s="10"/>
    </row>
    <row r="27" spans="1:13" ht="15" customHeight="1" x14ac:dyDescent="0.25">
      <c r="A27" s="94" t="s">
        <v>76</v>
      </c>
      <c r="B27" s="95"/>
      <c r="C27" s="146" t="s">
        <v>77</v>
      </c>
      <c r="D27" s="9"/>
      <c r="E27" s="9"/>
      <c r="F27" s="9"/>
      <c r="H27" s="35">
        <v>479</v>
      </c>
      <c r="I27" s="40"/>
      <c r="J27" s="11" t="s">
        <v>115</v>
      </c>
      <c r="K27" s="12"/>
      <c r="L27" s="12"/>
      <c r="M27" s="12"/>
    </row>
    <row r="28" spans="1:13" x14ac:dyDescent="0.25">
      <c r="A28" s="101"/>
      <c r="B28" s="102"/>
      <c r="C28" s="147"/>
      <c r="D28" s="13"/>
      <c r="E28" s="13"/>
      <c r="F28" s="13"/>
      <c r="H28" s="14"/>
      <c r="I28" s="15"/>
      <c r="J28" s="16" t="s">
        <v>116</v>
      </c>
      <c r="K28" s="15"/>
      <c r="L28" s="47">
        <f>L29+L31+L32+L37+L39</f>
        <v>114220</v>
      </c>
      <c r="M28" s="17"/>
    </row>
    <row r="29" spans="1:13" x14ac:dyDescent="0.25">
      <c r="A29" s="96"/>
      <c r="B29" s="97"/>
      <c r="C29" s="148"/>
      <c r="D29" s="10"/>
      <c r="E29" s="10"/>
      <c r="F29" s="10"/>
      <c r="H29" s="94" t="s">
        <v>117</v>
      </c>
      <c r="I29" s="95"/>
      <c r="J29" s="92" t="s">
        <v>118</v>
      </c>
      <c r="K29" s="9"/>
      <c r="L29" s="9"/>
      <c r="M29" s="9"/>
    </row>
    <row r="30" spans="1:13" x14ac:dyDescent="0.25">
      <c r="A30" s="98"/>
      <c r="B30" s="99"/>
      <c r="C30" s="11" t="s">
        <v>78</v>
      </c>
      <c r="D30" s="12"/>
      <c r="E30" s="12"/>
      <c r="F30" s="12"/>
      <c r="H30" s="96"/>
      <c r="I30" s="97"/>
      <c r="J30" s="93"/>
      <c r="K30" s="10"/>
      <c r="L30" s="10"/>
      <c r="M30" s="10"/>
    </row>
    <row r="31" spans="1:13" x14ac:dyDescent="0.25">
      <c r="A31" s="98"/>
      <c r="B31" s="99"/>
      <c r="C31" s="11" t="s">
        <v>79</v>
      </c>
      <c r="D31" s="12"/>
      <c r="E31" s="12"/>
      <c r="F31" s="12"/>
      <c r="H31" s="123" t="s">
        <v>119</v>
      </c>
      <c r="I31" s="123"/>
      <c r="J31" s="11" t="s">
        <v>120</v>
      </c>
      <c r="K31" s="12"/>
      <c r="L31" s="12"/>
      <c r="M31" s="12"/>
    </row>
    <row r="32" spans="1:13" ht="15" customHeight="1" x14ac:dyDescent="0.25">
      <c r="A32" s="94">
        <v>57</v>
      </c>
      <c r="B32" s="95"/>
      <c r="C32" s="92" t="s">
        <v>80</v>
      </c>
      <c r="D32" s="9"/>
      <c r="E32" s="43">
        <f>'Sumas y Saldos'!L13+'Sumas y Saldos'!L14</f>
        <v>29850</v>
      </c>
      <c r="F32" s="9"/>
      <c r="H32" s="22"/>
      <c r="I32" s="23"/>
      <c r="J32" s="37" t="s">
        <v>121</v>
      </c>
      <c r="K32" s="9"/>
      <c r="L32" s="43">
        <f>L33+L34</f>
        <v>60870</v>
      </c>
      <c r="M32" s="9"/>
    </row>
    <row r="33" spans="1:13" x14ac:dyDescent="0.25">
      <c r="A33" s="96"/>
      <c r="B33" s="97"/>
      <c r="C33" s="93"/>
      <c r="D33" s="10"/>
      <c r="E33" s="10"/>
      <c r="F33" s="10"/>
      <c r="H33" s="101" t="s">
        <v>122</v>
      </c>
      <c r="I33" s="102"/>
      <c r="J33" s="39" t="s">
        <v>123</v>
      </c>
      <c r="K33" s="13"/>
      <c r="L33" s="49">
        <f>'Sumas y Saldos'!P10</f>
        <v>35000</v>
      </c>
      <c r="M33" s="13"/>
    </row>
    <row r="34" spans="1:13" x14ac:dyDescent="0.25">
      <c r="A34" s="26"/>
      <c r="B34" s="26"/>
      <c r="C34" s="27" t="s">
        <v>81</v>
      </c>
      <c r="D34" s="26"/>
      <c r="E34" s="8">
        <f>E14+E3</f>
        <v>364850</v>
      </c>
      <c r="F34" s="26"/>
      <c r="H34" s="101" t="s">
        <v>124</v>
      </c>
      <c r="I34" s="102"/>
      <c r="J34" s="124" t="s">
        <v>125</v>
      </c>
      <c r="K34" s="13"/>
      <c r="L34" s="49">
        <f>'Sumas y Saldos'!P11</f>
        <v>25870</v>
      </c>
      <c r="M34" s="13"/>
    </row>
    <row r="35" spans="1:13" x14ac:dyDescent="0.25">
      <c r="H35" s="101"/>
      <c r="I35" s="102"/>
      <c r="J35" s="124"/>
      <c r="K35" s="13"/>
      <c r="L35" s="13"/>
      <c r="M35" s="13"/>
    </row>
    <row r="36" spans="1:13" x14ac:dyDescent="0.25">
      <c r="H36" s="96"/>
      <c r="I36" s="97"/>
      <c r="J36" s="125"/>
      <c r="K36" s="10"/>
      <c r="L36" s="10"/>
      <c r="M36" s="10"/>
    </row>
    <row r="37" spans="1:13" x14ac:dyDescent="0.25">
      <c r="H37" s="94" t="s">
        <v>126</v>
      </c>
      <c r="I37" s="95"/>
      <c r="J37" s="92" t="s">
        <v>127</v>
      </c>
      <c r="K37" s="9"/>
      <c r="L37" s="9"/>
      <c r="M37" s="9"/>
    </row>
    <row r="38" spans="1:13" x14ac:dyDescent="0.25">
      <c r="C38" s="48" t="s">
        <v>136</v>
      </c>
      <c r="D38" s="1">
        <f>E34-L44</f>
        <v>0</v>
      </c>
      <c r="H38" s="96"/>
      <c r="I38" s="97"/>
      <c r="J38" s="93"/>
      <c r="K38" s="10"/>
      <c r="L38" s="10"/>
      <c r="M38" s="10"/>
    </row>
    <row r="39" spans="1:13" x14ac:dyDescent="0.25">
      <c r="D39">
        <f>D38/2</f>
        <v>0</v>
      </c>
      <c r="E39">
        <f>D38*2</f>
        <v>0</v>
      </c>
      <c r="H39" s="22"/>
      <c r="I39" s="23"/>
      <c r="J39" s="126" t="s">
        <v>128</v>
      </c>
      <c r="K39" s="9"/>
      <c r="L39" s="43">
        <f>L41+L42</f>
        <v>53350</v>
      </c>
      <c r="M39" s="9"/>
    </row>
    <row r="40" spans="1:13" x14ac:dyDescent="0.25">
      <c r="H40" s="24"/>
      <c r="I40" s="25"/>
      <c r="J40" s="127"/>
      <c r="K40" s="13"/>
      <c r="L40" s="13"/>
      <c r="M40" s="13"/>
    </row>
    <row r="41" spans="1:13" x14ac:dyDescent="0.25">
      <c r="H41" s="117" t="s">
        <v>129</v>
      </c>
      <c r="I41" s="118"/>
      <c r="J41" s="41" t="s">
        <v>130</v>
      </c>
      <c r="K41" s="13"/>
      <c r="L41" s="49">
        <f>'Sumas y Saldos'!P8</f>
        <v>25000</v>
      </c>
      <c r="M41" s="13"/>
    </row>
    <row r="42" spans="1:13" x14ac:dyDescent="0.25">
      <c r="H42" s="105" t="s">
        <v>131</v>
      </c>
      <c r="I42" s="106"/>
      <c r="J42" s="42" t="s">
        <v>132</v>
      </c>
      <c r="K42" s="10"/>
      <c r="L42" s="50">
        <f>'Sumas y Saldos'!P14+'Sumas y Saldos'!P17</f>
        <v>28350</v>
      </c>
      <c r="M42" s="10"/>
    </row>
    <row r="43" spans="1:13" x14ac:dyDescent="0.25">
      <c r="H43" s="107" t="s">
        <v>133</v>
      </c>
      <c r="I43" s="108"/>
      <c r="J43" s="11" t="s">
        <v>79</v>
      </c>
      <c r="K43" s="12"/>
      <c r="L43" s="12"/>
      <c r="M43" s="12"/>
    </row>
    <row r="44" spans="1:13" x14ac:dyDescent="0.25">
      <c r="H44" s="109"/>
      <c r="I44" s="110"/>
      <c r="J44" s="113" t="s">
        <v>134</v>
      </c>
      <c r="K44" s="110"/>
      <c r="L44" s="115">
        <f>L28+L3+L19</f>
        <v>364850</v>
      </c>
      <c r="M44" s="103"/>
    </row>
    <row r="45" spans="1:13" x14ac:dyDescent="0.25">
      <c r="H45" s="111"/>
      <c r="I45" s="112"/>
      <c r="J45" s="114"/>
      <c r="K45" s="112"/>
      <c r="L45" s="116"/>
      <c r="M45" s="104"/>
    </row>
  </sheetData>
  <mergeCells count="66">
    <mergeCell ref="F1:F2"/>
    <mergeCell ref="A5:B5"/>
    <mergeCell ref="A6:B6"/>
    <mergeCell ref="A7:B9"/>
    <mergeCell ref="C7:C9"/>
    <mergeCell ref="A4:B4"/>
    <mergeCell ref="A1:B2"/>
    <mergeCell ref="C1:C2"/>
    <mergeCell ref="D1:D2"/>
    <mergeCell ref="E1:E2"/>
    <mergeCell ref="H10:I11"/>
    <mergeCell ref="H12:I12"/>
    <mergeCell ref="A30:B30"/>
    <mergeCell ref="A31:B31"/>
    <mergeCell ref="A32:B33"/>
    <mergeCell ref="C32:C33"/>
    <mergeCell ref="A24:B26"/>
    <mergeCell ref="C24:C26"/>
    <mergeCell ref="A27:B29"/>
    <mergeCell ref="C27:C29"/>
    <mergeCell ref="C22:C23"/>
    <mergeCell ref="A22:B23"/>
    <mergeCell ref="C20:C21"/>
    <mergeCell ref="A20:B21"/>
    <mergeCell ref="C18:C19"/>
    <mergeCell ref="A17:B17"/>
    <mergeCell ref="J23:J24"/>
    <mergeCell ref="K1:K2"/>
    <mergeCell ref="L1:L2"/>
    <mergeCell ref="M1:M2"/>
    <mergeCell ref="H6:I6"/>
    <mergeCell ref="H7:I7"/>
    <mergeCell ref="H8:I8"/>
    <mergeCell ref="J1:J2"/>
    <mergeCell ref="J10:J11"/>
    <mergeCell ref="H13:I13"/>
    <mergeCell ref="H14:I14"/>
    <mergeCell ref="H15:I15"/>
    <mergeCell ref="H16:I16"/>
    <mergeCell ref="H23:I24"/>
    <mergeCell ref="H1:I2"/>
    <mergeCell ref="H9:I9"/>
    <mergeCell ref="H41:I41"/>
    <mergeCell ref="H25:I26"/>
    <mergeCell ref="J25:J26"/>
    <mergeCell ref="H29:I30"/>
    <mergeCell ref="J29:J30"/>
    <mergeCell ref="H31:I31"/>
    <mergeCell ref="H33:I33"/>
    <mergeCell ref="H34:I36"/>
    <mergeCell ref="J34:J36"/>
    <mergeCell ref="H37:I38"/>
    <mergeCell ref="J37:J38"/>
    <mergeCell ref="J39:J40"/>
    <mergeCell ref="M44:M45"/>
    <mergeCell ref="H42:I42"/>
    <mergeCell ref="H43:I43"/>
    <mergeCell ref="H44:I45"/>
    <mergeCell ref="J44:J45"/>
    <mergeCell ref="K44:K45"/>
    <mergeCell ref="L44:L45"/>
    <mergeCell ref="C15:C16"/>
    <mergeCell ref="A15:B16"/>
    <mergeCell ref="A13:B13"/>
    <mergeCell ref="C10:C12"/>
    <mergeCell ref="A10:B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5"/>
  <sheetViews>
    <sheetView topLeftCell="A10" workbookViewId="0">
      <selection activeCell="B1" sqref="B1:E45"/>
    </sheetView>
  </sheetViews>
  <sheetFormatPr baseColWidth="10" defaultRowHeight="15" x14ac:dyDescent="0.25"/>
  <cols>
    <col min="1" max="1" width="2.140625" customWidth="1"/>
    <col min="2" max="2" width="24.28515625" customWidth="1"/>
    <col min="3" max="3" width="23.28515625" customWidth="1"/>
    <col min="5" max="5" width="16.85546875" customWidth="1"/>
  </cols>
  <sheetData>
    <row r="1" spans="2:5" x14ac:dyDescent="0.25">
      <c r="B1" s="81" t="s">
        <v>209</v>
      </c>
      <c r="C1" s="81"/>
      <c r="D1" s="81"/>
      <c r="E1" s="81"/>
    </row>
    <row r="2" spans="2:5" x14ac:dyDescent="0.25">
      <c r="B2" s="81" t="s">
        <v>12</v>
      </c>
      <c r="C2" s="81"/>
      <c r="D2" s="81"/>
      <c r="E2" s="81"/>
    </row>
    <row r="3" spans="2:5" x14ac:dyDescent="0.25">
      <c r="B3" s="80" t="s">
        <v>210</v>
      </c>
      <c r="C3" s="80"/>
      <c r="D3" s="80"/>
      <c r="E3" s="69" t="s">
        <v>211</v>
      </c>
    </row>
    <row r="4" spans="2:5" x14ac:dyDescent="0.25">
      <c r="B4" s="82" t="s">
        <v>14</v>
      </c>
      <c r="C4" s="89" t="s">
        <v>15</v>
      </c>
      <c r="D4" s="89"/>
      <c r="E4" s="83"/>
    </row>
    <row r="5" spans="2:5" x14ac:dyDescent="0.25">
      <c r="B5" s="82"/>
      <c r="C5" s="89"/>
      <c r="D5" s="89"/>
      <c r="E5" s="84"/>
    </row>
    <row r="6" spans="2:5" ht="15" customHeight="1" x14ac:dyDescent="0.25">
      <c r="B6" s="82" t="s">
        <v>16</v>
      </c>
      <c r="C6" s="89" t="s">
        <v>17</v>
      </c>
      <c r="D6" s="89"/>
      <c r="E6" s="83"/>
    </row>
    <row r="7" spans="2:5" ht="15" customHeight="1" x14ac:dyDescent="0.25">
      <c r="B7" s="82"/>
      <c r="C7" s="89"/>
      <c r="D7" s="89"/>
      <c r="E7" s="84"/>
    </row>
    <row r="8" spans="2:5" ht="15" customHeight="1" x14ac:dyDescent="0.25">
      <c r="B8" s="82">
        <v>73</v>
      </c>
      <c r="C8" s="89" t="s">
        <v>18</v>
      </c>
      <c r="D8" s="89"/>
      <c r="E8" s="84"/>
    </row>
    <row r="9" spans="2:5" ht="15" customHeight="1" x14ac:dyDescent="0.25">
      <c r="B9" s="82"/>
      <c r="C9" s="89"/>
      <c r="D9" s="89"/>
      <c r="E9" s="84"/>
    </row>
    <row r="10" spans="2:5" ht="15" customHeight="1" x14ac:dyDescent="0.25">
      <c r="B10" s="82" t="s">
        <v>19</v>
      </c>
      <c r="C10" s="89" t="s">
        <v>20</v>
      </c>
      <c r="D10" s="89"/>
      <c r="E10" s="83"/>
    </row>
    <row r="11" spans="2:5" x14ac:dyDescent="0.25">
      <c r="B11" s="82"/>
      <c r="C11" s="89">
        <v>0</v>
      </c>
      <c r="D11" s="89"/>
      <c r="E11" s="84"/>
    </row>
    <row r="12" spans="2:5" ht="15" customHeight="1" x14ac:dyDescent="0.25">
      <c r="B12" s="82" t="s">
        <v>21</v>
      </c>
      <c r="C12" s="89" t="s">
        <v>135</v>
      </c>
      <c r="D12" s="89"/>
      <c r="E12" s="84"/>
    </row>
    <row r="13" spans="2:5" x14ac:dyDescent="0.25">
      <c r="B13" s="82"/>
      <c r="C13" s="89"/>
      <c r="D13" s="89"/>
      <c r="E13" s="84"/>
    </row>
    <row r="14" spans="2:5" ht="15" customHeight="1" x14ac:dyDescent="0.25">
      <c r="B14" s="82" t="s">
        <v>22</v>
      </c>
      <c r="C14" s="89" t="s">
        <v>23</v>
      </c>
      <c r="D14" s="89"/>
      <c r="E14" s="83"/>
    </row>
    <row r="15" spans="2:5" x14ac:dyDescent="0.25">
      <c r="B15" s="82"/>
      <c r="C15" s="89"/>
      <c r="D15" s="89"/>
      <c r="E15" s="84"/>
    </row>
    <row r="16" spans="2:5" ht="15" customHeight="1" x14ac:dyDescent="0.25">
      <c r="B16" s="82" t="s">
        <v>24</v>
      </c>
      <c r="C16" s="89" t="s">
        <v>25</v>
      </c>
      <c r="D16" s="89"/>
      <c r="E16" s="83"/>
    </row>
    <row r="17" spans="2:5" ht="15" customHeight="1" x14ac:dyDescent="0.25">
      <c r="B17" s="82"/>
      <c r="C17" s="89"/>
      <c r="D17" s="89"/>
      <c r="E17" s="84"/>
    </row>
    <row r="18" spans="2:5" ht="15" customHeight="1" x14ac:dyDescent="0.25">
      <c r="B18" s="82" t="s">
        <v>26</v>
      </c>
      <c r="C18" s="89" t="s">
        <v>27</v>
      </c>
      <c r="D18" s="89"/>
      <c r="E18" s="83"/>
    </row>
    <row r="19" spans="2:5" x14ac:dyDescent="0.25">
      <c r="B19" s="82"/>
      <c r="C19" s="89"/>
      <c r="D19" s="89"/>
      <c r="E19" s="84"/>
    </row>
    <row r="20" spans="2:5" ht="15" customHeight="1" x14ac:dyDescent="0.25">
      <c r="B20" s="82">
        <v>746</v>
      </c>
      <c r="C20" s="89" t="s">
        <v>28</v>
      </c>
      <c r="D20" s="89"/>
      <c r="E20" s="84"/>
    </row>
    <row r="21" spans="2:5" x14ac:dyDescent="0.25">
      <c r="B21" s="82"/>
      <c r="C21" s="89"/>
      <c r="D21" s="89"/>
      <c r="E21" s="84"/>
    </row>
    <row r="22" spans="2:5" x14ac:dyDescent="0.25">
      <c r="B22" s="82" t="s">
        <v>29</v>
      </c>
      <c r="C22" s="89" t="s">
        <v>30</v>
      </c>
      <c r="D22" s="89"/>
      <c r="E22" s="83"/>
    </row>
    <row r="23" spans="2:5" ht="15" customHeight="1" x14ac:dyDescent="0.25">
      <c r="B23" s="82"/>
      <c r="C23" s="89"/>
      <c r="D23" s="89"/>
      <c r="E23" s="84"/>
    </row>
    <row r="24" spans="2:5" ht="15" customHeight="1" x14ac:dyDescent="0.25">
      <c r="B24" s="82" t="s">
        <v>31</v>
      </c>
      <c r="C24" s="89" t="s">
        <v>32</v>
      </c>
      <c r="D24" s="89"/>
      <c r="E24" s="84"/>
    </row>
    <row r="25" spans="2:5" ht="15" customHeight="1" thickBot="1" x14ac:dyDescent="0.3">
      <c r="B25" s="82"/>
      <c r="C25" s="89"/>
      <c r="D25" s="89"/>
      <c r="E25" s="84"/>
    </row>
    <row r="26" spans="2:5" x14ac:dyDescent="0.25">
      <c r="B26" s="70"/>
      <c r="C26" s="90" t="s">
        <v>33</v>
      </c>
      <c r="D26" s="90"/>
      <c r="E26" s="87"/>
    </row>
    <row r="27" spans="2:5" ht="15.75" thickBot="1" x14ac:dyDescent="0.3">
      <c r="B27" s="71"/>
      <c r="C27" s="91"/>
      <c r="D27" s="91"/>
      <c r="E27" s="88"/>
    </row>
    <row r="28" spans="2:5" ht="15" customHeight="1" x14ac:dyDescent="0.25">
      <c r="B28" s="82" t="s">
        <v>34</v>
      </c>
      <c r="C28" s="89" t="s">
        <v>35</v>
      </c>
      <c r="D28" s="89"/>
      <c r="E28" s="83"/>
    </row>
    <row r="29" spans="2:5" x14ac:dyDescent="0.25">
      <c r="B29" s="82"/>
      <c r="C29" s="89"/>
      <c r="D29" s="89"/>
      <c r="E29" s="84"/>
    </row>
    <row r="30" spans="2:5" x14ac:dyDescent="0.25">
      <c r="B30" s="82" t="s">
        <v>36</v>
      </c>
      <c r="C30" s="89" t="s">
        <v>37</v>
      </c>
      <c r="D30" s="89"/>
      <c r="E30" s="83"/>
    </row>
    <row r="31" spans="2:5" x14ac:dyDescent="0.25">
      <c r="B31" s="82"/>
      <c r="C31" s="89"/>
      <c r="D31" s="89"/>
      <c r="E31" s="84"/>
    </row>
    <row r="32" spans="2:5" ht="15" customHeight="1" x14ac:dyDescent="0.25">
      <c r="B32" s="82" t="s">
        <v>38</v>
      </c>
      <c r="C32" s="89" t="s">
        <v>39</v>
      </c>
      <c r="D32" s="89"/>
      <c r="E32" s="84"/>
    </row>
    <row r="33" spans="2:5" ht="15" customHeight="1" x14ac:dyDescent="0.25">
      <c r="B33" s="82"/>
      <c r="C33" s="89"/>
      <c r="D33" s="89"/>
      <c r="E33" s="84"/>
    </row>
    <row r="34" spans="2:5" x14ac:dyDescent="0.25">
      <c r="B34" s="82" t="s">
        <v>40</v>
      </c>
      <c r="C34" s="89" t="s">
        <v>41</v>
      </c>
      <c r="D34" s="89"/>
      <c r="E34" s="84"/>
    </row>
    <row r="35" spans="2:5" x14ac:dyDescent="0.25">
      <c r="B35" s="82"/>
      <c r="C35" s="89"/>
      <c r="D35" s="89"/>
      <c r="E35" s="84"/>
    </row>
    <row r="36" spans="2:5" ht="15" customHeight="1" x14ac:dyDescent="0.25">
      <c r="B36" s="82" t="s">
        <v>42</v>
      </c>
      <c r="C36" s="89" t="s">
        <v>43</v>
      </c>
      <c r="D36" s="89"/>
      <c r="E36" s="84"/>
    </row>
    <row r="37" spans="2:5" ht="15.75" thickBot="1" x14ac:dyDescent="0.3">
      <c r="B37" s="82"/>
      <c r="C37" s="89"/>
      <c r="D37" s="89"/>
      <c r="E37" s="84"/>
    </row>
    <row r="38" spans="2:5" ht="15" customHeight="1" x14ac:dyDescent="0.25">
      <c r="B38" s="70"/>
      <c r="C38" s="90" t="s">
        <v>44</v>
      </c>
      <c r="D38" s="90"/>
      <c r="E38" s="87"/>
    </row>
    <row r="39" spans="2:5" ht="15.75" thickBot="1" x14ac:dyDescent="0.3">
      <c r="B39" s="71"/>
      <c r="C39" s="91"/>
      <c r="D39" s="91"/>
      <c r="E39" s="88"/>
    </row>
    <row r="40" spans="2:5" ht="15" customHeight="1" x14ac:dyDescent="0.25">
      <c r="B40" s="70"/>
      <c r="C40" s="90" t="s">
        <v>45</v>
      </c>
      <c r="D40" s="90"/>
      <c r="E40" s="87"/>
    </row>
    <row r="41" spans="2:5" ht="15.75" thickBot="1" x14ac:dyDescent="0.3">
      <c r="B41" s="71"/>
      <c r="C41" s="91"/>
      <c r="D41" s="91"/>
      <c r="E41" s="88"/>
    </row>
    <row r="42" spans="2:5" ht="15" customHeight="1" x14ac:dyDescent="0.25">
      <c r="B42" s="82" t="s">
        <v>46</v>
      </c>
      <c r="C42" s="89" t="s">
        <v>47</v>
      </c>
      <c r="D42" s="89"/>
      <c r="E42" s="84"/>
    </row>
    <row r="43" spans="2:5" ht="15.75" thickBot="1" x14ac:dyDescent="0.3">
      <c r="B43" s="82"/>
      <c r="C43" s="89"/>
      <c r="D43" s="89"/>
      <c r="E43" s="84"/>
    </row>
    <row r="44" spans="2:5" ht="15" customHeight="1" x14ac:dyDescent="0.25">
      <c r="B44" s="70"/>
      <c r="C44" s="85" t="s">
        <v>48</v>
      </c>
      <c r="D44" s="85"/>
      <c r="E44" s="87"/>
    </row>
    <row r="45" spans="2:5" ht="15.75" thickBot="1" x14ac:dyDescent="0.3">
      <c r="B45" s="71"/>
      <c r="C45" s="86"/>
      <c r="D45" s="86"/>
      <c r="E45" s="88"/>
    </row>
  </sheetData>
  <mergeCells count="62">
    <mergeCell ref="B1:E1"/>
    <mergeCell ref="B2:E2"/>
    <mergeCell ref="B3:D3"/>
    <mergeCell ref="B4:B5"/>
    <mergeCell ref="C4:D5"/>
    <mergeCell ref="E4:E5"/>
    <mergeCell ref="B6:B7"/>
    <mergeCell ref="C6:D7"/>
    <mergeCell ref="E6:E7"/>
    <mergeCell ref="B8:B9"/>
    <mergeCell ref="C8:D9"/>
    <mergeCell ref="E8:E9"/>
    <mergeCell ref="B10:B11"/>
    <mergeCell ref="C10:D11"/>
    <mergeCell ref="E10:E11"/>
    <mergeCell ref="B12:B13"/>
    <mergeCell ref="C12:D13"/>
    <mergeCell ref="E12:E13"/>
    <mergeCell ref="B14:B15"/>
    <mergeCell ref="C14:D15"/>
    <mergeCell ref="E14:E15"/>
    <mergeCell ref="B16:B17"/>
    <mergeCell ref="C16:D17"/>
    <mergeCell ref="E16:E17"/>
    <mergeCell ref="B18:B19"/>
    <mergeCell ref="C18:D19"/>
    <mergeCell ref="E18:E19"/>
    <mergeCell ref="B20:B21"/>
    <mergeCell ref="C20:D21"/>
    <mergeCell ref="E20:E21"/>
    <mergeCell ref="B30:B31"/>
    <mergeCell ref="C30:D31"/>
    <mergeCell ref="E30:E31"/>
    <mergeCell ref="B22:B23"/>
    <mergeCell ref="C22:D23"/>
    <mergeCell ref="E22:E23"/>
    <mergeCell ref="B24:B25"/>
    <mergeCell ref="C24:D25"/>
    <mergeCell ref="E24:E25"/>
    <mergeCell ref="C26:D27"/>
    <mergeCell ref="E26:E27"/>
    <mergeCell ref="B28:B29"/>
    <mergeCell ref="C28:D29"/>
    <mergeCell ref="E28:E29"/>
    <mergeCell ref="C40:D41"/>
    <mergeCell ref="E40:E41"/>
    <mergeCell ref="B32:B33"/>
    <mergeCell ref="C32:D33"/>
    <mergeCell ref="E32:E33"/>
    <mergeCell ref="B34:B35"/>
    <mergeCell ref="C34:D35"/>
    <mergeCell ref="E34:E35"/>
    <mergeCell ref="B36:B37"/>
    <mergeCell ref="C36:D37"/>
    <mergeCell ref="E36:E37"/>
    <mergeCell ref="C38:D39"/>
    <mergeCell ref="E38:E39"/>
    <mergeCell ref="B42:B43"/>
    <mergeCell ref="C42:D43"/>
    <mergeCell ref="E42:E43"/>
    <mergeCell ref="C44:D45"/>
    <mergeCell ref="E44:E4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11" workbookViewId="0">
      <selection activeCell="H1" sqref="H1:L45"/>
    </sheetView>
  </sheetViews>
  <sheetFormatPr baseColWidth="10" defaultRowHeight="15" x14ac:dyDescent="0.25"/>
  <cols>
    <col min="2" max="2" width="14.85546875" customWidth="1"/>
    <col min="3" max="3" width="26.28515625" customWidth="1"/>
    <col min="4" max="4" width="10.42578125" customWidth="1"/>
    <col min="5" max="5" width="10.5703125" customWidth="1"/>
    <col min="6" max="6" width="5.85546875" customWidth="1"/>
    <col min="7" max="7" width="2.7109375" customWidth="1"/>
    <col min="9" max="9" width="14.85546875" customWidth="1"/>
    <col min="10" max="10" width="28.140625" customWidth="1"/>
    <col min="11" max="11" width="12.7109375" customWidth="1"/>
    <col min="12" max="12" width="13.42578125" customWidth="1"/>
    <col min="13" max="13" width="8" customWidth="1"/>
  </cols>
  <sheetData>
    <row r="1" spans="1:13" ht="15" customHeight="1" x14ac:dyDescent="0.25">
      <c r="A1" s="136" t="s">
        <v>13</v>
      </c>
      <c r="B1" s="137"/>
      <c r="C1" s="134" t="s">
        <v>49</v>
      </c>
      <c r="D1" s="128" t="s">
        <v>50</v>
      </c>
      <c r="E1" s="128" t="s">
        <v>51</v>
      </c>
      <c r="F1" s="128" t="s">
        <v>52</v>
      </c>
      <c r="H1" s="136" t="s">
        <v>13</v>
      </c>
      <c r="I1" s="137"/>
      <c r="J1" s="134" t="s">
        <v>82</v>
      </c>
      <c r="K1" s="128" t="s">
        <v>50</v>
      </c>
      <c r="L1" s="128" t="s">
        <v>51</v>
      </c>
      <c r="M1" s="128" t="s">
        <v>52</v>
      </c>
    </row>
    <row r="2" spans="1:13" ht="15" customHeight="1" x14ac:dyDescent="0.25">
      <c r="A2" s="138"/>
      <c r="B2" s="139"/>
      <c r="C2" s="135"/>
      <c r="D2" s="129"/>
      <c r="E2" s="129"/>
      <c r="F2" s="129"/>
      <c r="H2" s="138"/>
      <c r="I2" s="139"/>
      <c r="J2" s="135"/>
      <c r="K2" s="129"/>
      <c r="L2" s="129"/>
      <c r="M2" s="129"/>
    </row>
    <row r="3" spans="1:13" ht="15.75" x14ac:dyDescent="0.25">
      <c r="A3" s="14"/>
      <c r="B3" s="15"/>
      <c r="C3" s="16" t="s">
        <v>53</v>
      </c>
      <c r="D3" s="15"/>
      <c r="E3" s="47"/>
      <c r="F3" s="17"/>
      <c r="H3" s="14"/>
      <c r="I3" s="15"/>
      <c r="J3" s="16" t="s">
        <v>83</v>
      </c>
      <c r="K3" s="15"/>
      <c r="L3" s="52"/>
      <c r="M3" s="17"/>
    </row>
    <row r="4" spans="1:13" x14ac:dyDescent="0.25">
      <c r="A4" s="98" t="s">
        <v>54</v>
      </c>
      <c r="B4" s="99"/>
      <c r="C4" s="11" t="s">
        <v>55</v>
      </c>
      <c r="D4" s="12"/>
      <c r="E4" s="44"/>
      <c r="F4" s="12"/>
      <c r="H4" s="28"/>
      <c r="I4" s="29"/>
      <c r="J4" s="29" t="s">
        <v>84</v>
      </c>
      <c r="K4" s="29"/>
      <c r="L4" s="51"/>
      <c r="M4" s="30"/>
    </row>
    <row r="5" spans="1:13" x14ac:dyDescent="0.25">
      <c r="A5" s="98" t="s">
        <v>56</v>
      </c>
      <c r="B5" s="99"/>
      <c r="C5" s="11" t="s">
        <v>57</v>
      </c>
      <c r="D5" s="12"/>
      <c r="E5" s="44"/>
      <c r="F5" s="12"/>
      <c r="H5" s="22"/>
      <c r="I5" s="23"/>
      <c r="J5" s="31" t="s">
        <v>85</v>
      </c>
      <c r="K5" s="9"/>
      <c r="L5" s="43"/>
      <c r="M5" s="9"/>
    </row>
    <row r="6" spans="1:13" x14ac:dyDescent="0.25">
      <c r="A6" s="98" t="s">
        <v>58</v>
      </c>
      <c r="B6" s="99"/>
      <c r="C6" s="11" t="s">
        <v>59</v>
      </c>
      <c r="D6" s="12"/>
      <c r="E6" s="12"/>
      <c r="F6" s="12"/>
      <c r="H6" s="130" t="s">
        <v>86</v>
      </c>
      <c r="I6" s="131"/>
      <c r="J6" s="32" t="s">
        <v>87</v>
      </c>
      <c r="K6" s="13"/>
      <c r="L6" s="13"/>
      <c r="M6" s="13"/>
    </row>
    <row r="7" spans="1:13" ht="15" customHeight="1" x14ac:dyDescent="0.25">
      <c r="A7" s="94" t="s">
        <v>60</v>
      </c>
      <c r="B7" s="95"/>
      <c r="C7" s="92" t="s">
        <v>61</v>
      </c>
      <c r="D7" s="9"/>
      <c r="E7" s="9"/>
      <c r="F7" s="9"/>
      <c r="H7" s="132" t="s">
        <v>88</v>
      </c>
      <c r="I7" s="133"/>
      <c r="J7" s="33" t="s">
        <v>89</v>
      </c>
      <c r="K7" s="10"/>
      <c r="L7" s="10"/>
      <c r="M7" s="10"/>
    </row>
    <row r="8" spans="1:13" x14ac:dyDescent="0.25">
      <c r="A8" s="101"/>
      <c r="B8" s="102"/>
      <c r="C8" s="100"/>
      <c r="D8" s="13"/>
      <c r="E8" s="13"/>
      <c r="F8" s="13"/>
      <c r="H8" s="123">
        <v>110</v>
      </c>
      <c r="I8" s="123"/>
      <c r="J8" s="11" t="s">
        <v>90</v>
      </c>
      <c r="K8" s="12"/>
      <c r="L8" s="12"/>
      <c r="M8" s="12"/>
    </row>
    <row r="9" spans="1:13" x14ac:dyDescent="0.25">
      <c r="A9" s="96"/>
      <c r="B9" s="97"/>
      <c r="C9" s="93"/>
      <c r="D9" s="10"/>
      <c r="E9" s="10"/>
      <c r="F9" s="10"/>
      <c r="H9" s="123" t="s">
        <v>91</v>
      </c>
      <c r="I9" s="123"/>
      <c r="J9" s="11" t="s">
        <v>92</v>
      </c>
      <c r="K9" s="12"/>
      <c r="L9" s="12"/>
      <c r="M9" s="12"/>
    </row>
    <row r="10" spans="1:13" ht="15" customHeight="1" x14ac:dyDescent="0.25">
      <c r="A10" s="94" t="s">
        <v>62</v>
      </c>
      <c r="B10" s="95"/>
      <c r="C10" s="92" t="s">
        <v>63</v>
      </c>
      <c r="D10" s="9"/>
      <c r="E10" s="9"/>
      <c r="F10" s="9"/>
      <c r="H10" s="94" t="s">
        <v>93</v>
      </c>
      <c r="I10" s="95"/>
      <c r="J10" s="92" t="s">
        <v>94</v>
      </c>
      <c r="K10" s="9"/>
      <c r="L10" s="9"/>
      <c r="M10" s="9"/>
    </row>
    <row r="11" spans="1:13" x14ac:dyDescent="0.25">
      <c r="A11" s="101"/>
      <c r="B11" s="102"/>
      <c r="C11" s="100"/>
      <c r="D11" s="13"/>
      <c r="E11" s="13"/>
      <c r="F11" s="13"/>
      <c r="H11" s="96"/>
      <c r="I11" s="97"/>
      <c r="J11" s="93"/>
      <c r="K11" s="10"/>
      <c r="L11" s="10"/>
      <c r="M11" s="10"/>
    </row>
    <row r="12" spans="1:13" x14ac:dyDescent="0.25">
      <c r="A12" s="96"/>
      <c r="B12" s="97"/>
      <c r="C12" s="93"/>
      <c r="D12" s="10"/>
      <c r="E12" s="10"/>
      <c r="F12" s="10"/>
      <c r="H12" s="123" t="s">
        <v>95</v>
      </c>
      <c r="I12" s="123"/>
      <c r="J12" s="11" t="s">
        <v>96</v>
      </c>
      <c r="K12" s="12"/>
      <c r="L12" s="44"/>
      <c r="M12" s="12"/>
    </row>
    <row r="13" spans="1:13" x14ac:dyDescent="0.25">
      <c r="A13" s="98">
        <v>474</v>
      </c>
      <c r="B13" s="99"/>
      <c r="C13" s="11" t="s">
        <v>64</v>
      </c>
      <c r="D13" s="12"/>
      <c r="E13" s="12"/>
      <c r="F13" s="12"/>
      <c r="H13" s="123">
        <v>118</v>
      </c>
      <c r="I13" s="123"/>
      <c r="J13" s="11" t="s">
        <v>97</v>
      </c>
      <c r="K13" s="12"/>
      <c r="L13" s="12"/>
      <c r="M13" s="12"/>
    </row>
    <row r="14" spans="1:13" ht="15.75" x14ac:dyDescent="0.25">
      <c r="A14" s="18"/>
      <c r="B14" s="19"/>
      <c r="C14" s="20" t="s">
        <v>65</v>
      </c>
      <c r="D14" s="19"/>
      <c r="E14" s="46"/>
      <c r="F14" s="21"/>
      <c r="H14" s="123">
        <v>129</v>
      </c>
      <c r="I14" s="123"/>
      <c r="J14" s="11" t="s">
        <v>98</v>
      </c>
      <c r="K14" s="12"/>
      <c r="L14" s="45"/>
      <c r="M14" s="12"/>
    </row>
    <row r="15" spans="1:13" ht="15" customHeight="1" x14ac:dyDescent="0.25">
      <c r="A15" s="94" t="s">
        <v>66</v>
      </c>
      <c r="B15" s="95"/>
      <c r="C15" s="92" t="s">
        <v>67</v>
      </c>
      <c r="D15" s="9"/>
      <c r="E15" s="9"/>
      <c r="F15" s="9"/>
      <c r="H15" s="123" t="s">
        <v>99</v>
      </c>
      <c r="I15" s="123"/>
      <c r="J15" s="11" t="s">
        <v>100</v>
      </c>
      <c r="K15" s="12"/>
      <c r="L15" s="12"/>
      <c r="M15" s="12"/>
    </row>
    <row r="16" spans="1:13" x14ac:dyDescent="0.25">
      <c r="A16" s="96"/>
      <c r="B16" s="97"/>
      <c r="C16" s="93"/>
      <c r="D16" s="10"/>
      <c r="E16" s="10"/>
      <c r="F16" s="10"/>
      <c r="H16" s="123">
        <v>111</v>
      </c>
      <c r="I16" s="123"/>
      <c r="J16" s="11" t="s">
        <v>101</v>
      </c>
      <c r="K16" s="12"/>
      <c r="L16" s="12"/>
      <c r="M16" s="12"/>
    </row>
    <row r="17" spans="1:13" x14ac:dyDescent="0.25">
      <c r="A17" s="98" t="s">
        <v>68</v>
      </c>
      <c r="B17" s="99"/>
      <c r="C17" s="11" t="s">
        <v>69</v>
      </c>
      <c r="D17" s="12"/>
      <c r="E17" s="44"/>
      <c r="F17" s="12"/>
      <c r="H17" s="34" t="s">
        <v>102</v>
      </c>
      <c r="I17" s="29"/>
      <c r="J17" s="29" t="s">
        <v>103</v>
      </c>
      <c r="K17" s="29"/>
      <c r="L17" s="29"/>
      <c r="M17" s="30"/>
    </row>
    <row r="18" spans="1:13" ht="15" customHeight="1" x14ac:dyDescent="0.25">
      <c r="A18" s="22"/>
      <c r="B18" s="23"/>
      <c r="C18" s="92" t="s">
        <v>70</v>
      </c>
      <c r="D18" s="9"/>
      <c r="E18" s="43"/>
      <c r="F18" s="9"/>
      <c r="H18" s="34" t="s">
        <v>104</v>
      </c>
      <c r="I18" s="29"/>
      <c r="J18" s="29" t="s">
        <v>105</v>
      </c>
      <c r="K18" s="29"/>
      <c r="L18" s="29"/>
      <c r="M18" s="30"/>
    </row>
    <row r="19" spans="1:13" x14ac:dyDescent="0.25">
      <c r="A19" s="24"/>
      <c r="B19" s="25"/>
      <c r="C19" s="100"/>
      <c r="D19" s="13"/>
      <c r="E19" s="13"/>
      <c r="F19" s="13"/>
      <c r="H19" s="14"/>
      <c r="I19" s="15"/>
      <c r="J19" s="16" t="s">
        <v>106</v>
      </c>
      <c r="K19" s="15"/>
      <c r="L19" s="47"/>
      <c r="M19" s="17"/>
    </row>
    <row r="20" spans="1:13" ht="15" customHeight="1" x14ac:dyDescent="0.25">
      <c r="A20" s="101" t="s">
        <v>71</v>
      </c>
      <c r="B20" s="102"/>
      <c r="C20" s="149" t="s">
        <v>72</v>
      </c>
      <c r="D20" s="13"/>
      <c r="E20" s="49"/>
      <c r="F20" s="13"/>
      <c r="H20" s="35">
        <v>14</v>
      </c>
      <c r="I20" s="36"/>
      <c r="J20" s="11" t="s">
        <v>107</v>
      </c>
      <c r="K20" s="12"/>
      <c r="L20" s="12"/>
      <c r="M20" s="12"/>
    </row>
    <row r="21" spans="1:13" x14ac:dyDescent="0.25">
      <c r="A21" s="101"/>
      <c r="B21" s="102"/>
      <c r="C21" s="149"/>
      <c r="D21" s="13"/>
      <c r="E21" s="13"/>
      <c r="F21" s="13"/>
      <c r="H21" s="22"/>
      <c r="I21" s="23"/>
      <c r="J21" s="37" t="s">
        <v>108</v>
      </c>
      <c r="K21" s="9"/>
      <c r="L21" s="9"/>
      <c r="M21" s="9"/>
    </row>
    <row r="22" spans="1:13" ht="15" customHeight="1" x14ac:dyDescent="0.25">
      <c r="A22" s="101">
        <v>558</v>
      </c>
      <c r="B22" s="102"/>
      <c r="C22" s="149" t="s">
        <v>73</v>
      </c>
      <c r="D22" s="13"/>
      <c r="E22" s="13"/>
      <c r="F22" s="13"/>
      <c r="H22" s="38" t="s">
        <v>109</v>
      </c>
      <c r="I22" s="25"/>
      <c r="J22" s="39" t="s">
        <v>110</v>
      </c>
      <c r="K22" s="13"/>
      <c r="L22" s="49"/>
      <c r="M22" s="13"/>
    </row>
    <row r="23" spans="1:13" x14ac:dyDescent="0.25">
      <c r="A23" s="101"/>
      <c r="B23" s="102"/>
      <c r="C23" s="149"/>
      <c r="D23" s="13"/>
      <c r="E23" s="13"/>
      <c r="F23" s="13"/>
      <c r="H23" s="117" t="s">
        <v>111</v>
      </c>
      <c r="I23" s="118"/>
      <c r="J23" s="124" t="s">
        <v>112</v>
      </c>
      <c r="K23" s="13"/>
      <c r="L23" s="13"/>
      <c r="M23" s="13"/>
    </row>
    <row r="24" spans="1:13" ht="15" customHeight="1" x14ac:dyDescent="0.25">
      <c r="A24" s="140" t="s">
        <v>74</v>
      </c>
      <c r="B24" s="141"/>
      <c r="C24" s="144" t="s">
        <v>75</v>
      </c>
      <c r="D24" s="13"/>
      <c r="E24" s="49"/>
      <c r="F24" s="13"/>
      <c r="H24" s="105"/>
      <c r="I24" s="106"/>
      <c r="J24" s="125"/>
      <c r="K24" s="10"/>
      <c r="L24" s="10"/>
      <c r="M24" s="10"/>
    </row>
    <row r="25" spans="1:13" x14ac:dyDescent="0.25">
      <c r="A25" s="140"/>
      <c r="B25" s="141"/>
      <c r="C25" s="144"/>
      <c r="D25" s="13"/>
      <c r="E25" s="13"/>
      <c r="F25" s="13"/>
      <c r="H25" s="119" t="s">
        <v>113</v>
      </c>
      <c r="I25" s="120"/>
      <c r="J25" s="92" t="s">
        <v>114</v>
      </c>
      <c r="K25" s="9"/>
      <c r="L25" s="9"/>
      <c r="M25" s="9"/>
    </row>
    <row r="26" spans="1:13" x14ac:dyDescent="0.25">
      <c r="A26" s="142"/>
      <c r="B26" s="143"/>
      <c r="C26" s="145"/>
      <c r="D26" s="10"/>
      <c r="E26" s="10"/>
      <c r="F26" s="10"/>
      <c r="H26" s="121"/>
      <c r="I26" s="122"/>
      <c r="J26" s="93"/>
      <c r="K26" s="10"/>
      <c r="L26" s="10"/>
      <c r="M26" s="10"/>
    </row>
    <row r="27" spans="1:13" ht="15" customHeight="1" x14ac:dyDescent="0.25">
      <c r="A27" s="94" t="s">
        <v>76</v>
      </c>
      <c r="B27" s="95"/>
      <c r="C27" s="146" t="s">
        <v>77</v>
      </c>
      <c r="D27" s="9"/>
      <c r="E27" s="9"/>
      <c r="F27" s="9"/>
      <c r="H27" s="35">
        <v>479</v>
      </c>
      <c r="I27" s="40"/>
      <c r="J27" s="11" t="s">
        <v>115</v>
      </c>
      <c r="K27" s="12"/>
      <c r="L27" s="12"/>
      <c r="M27" s="12"/>
    </row>
    <row r="28" spans="1:13" x14ac:dyDescent="0.25">
      <c r="A28" s="101"/>
      <c r="B28" s="102"/>
      <c r="C28" s="147"/>
      <c r="D28" s="13"/>
      <c r="E28" s="13"/>
      <c r="F28" s="13"/>
      <c r="H28" s="14"/>
      <c r="I28" s="15"/>
      <c r="J28" s="16" t="s">
        <v>116</v>
      </c>
      <c r="K28" s="15"/>
      <c r="L28" s="47"/>
      <c r="M28" s="17"/>
    </row>
    <row r="29" spans="1:13" x14ac:dyDescent="0.25">
      <c r="A29" s="96"/>
      <c r="B29" s="97"/>
      <c r="C29" s="148"/>
      <c r="D29" s="10"/>
      <c r="E29" s="10"/>
      <c r="F29" s="10"/>
      <c r="H29" s="94" t="s">
        <v>117</v>
      </c>
      <c r="I29" s="95"/>
      <c r="J29" s="92" t="s">
        <v>118</v>
      </c>
      <c r="K29" s="9"/>
      <c r="L29" s="9"/>
      <c r="M29" s="9"/>
    </row>
    <row r="30" spans="1:13" x14ac:dyDescent="0.25">
      <c r="A30" s="98"/>
      <c r="B30" s="99"/>
      <c r="C30" s="11" t="s">
        <v>78</v>
      </c>
      <c r="D30" s="12"/>
      <c r="E30" s="12"/>
      <c r="F30" s="12"/>
      <c r="H30" s="96"/>
      <c r="I30" s="97"/>
      <c r="J30" s="93"/>
      <c r="K30" s="10"/>
      <c r="L30" s="10"/>
      <c r="M30" s="10"/>
    </row>
    <row r="31" spans="1:13" x14ac:dyDescent="0.25">
      <c r="A31" s="98"/>
      <c r="B31" s="99"/>
      <c r="C31" s="11" t="s">
        <v>79</v>
      </c>
      <c r="D31" s="12"/>
      <c r="E31" s="12"/>
      <c r="F31" s="12"/>
      <c r="H31" s="123" t="s">
        <v>119</v>
      </c>
      <c r="I31" s="123"/>
      <c r="J31" s="11" t="s">
        <v>120</v>
      </c>
      <c r="K31" s="12"/>
      <c r="L31" s="12"/>
      <c r="M31" s="12"/>
    </row>
    <row r="32" spans="1:13" ht="15" customHeight="1" x14ac:dyDescent="0.25">
      <c r="A32" s="94">
        <v>57</v>
      </c>
      <c r="B32" s="95"/>
      <c r="C32" s="92" t="s">
        <v>80</v>
      </c>
      <c r="D32" s="9"/>
      <c r="E32" s="43"/>
      <c r="F32" s="9"/>
      <c r="H32" s="22"/>
      <c r="I32" s="23"/>
      <c r="J32" s="37" t="s">
        <v>121</v>
      </c>
      <c r="K32" s="9"/>
      <c r="L32" s="43"/>
      <c r="M32" s="9"/>
    </row>
    <row r="33" spans="1:13" x14ac:dyDescent="0.25">
      <c r="A33" s="96"/>
      <c r="B33" s="97"/>
      <c r="C33" s="93"/>
      <c r="D33" s="10"/>
      <c r="E33" s="10"/>
      <c r="F33" s="10"/>
      <c r="H33" s="101" t="s">
        <v>122</v>
      </c>
      <c r="I33" s="102"/>
      <c r="J33" s="39" t="s">
        <v>123</v>
      </c>
      <c r="K33" s="13"/>
      <c r="L33" s="49"/>
      <c r="M33" s="13"/>
    </row>
    <row r="34" spans="1:13" x14ac:dyDescent="0.25">
      <c r="A34" s="26"/>
      <c r="B34" s="26"/>
      <c r="C34" s="27" t="s">
        <v>81</v>
      </c>
      <c r="D34" s="26"/>
      <c r="E34" s="8"/>
      <c r="F34" s="26"/>
      <c r="H34" s="101" t="s">
        <v>124</v>
      </c>
      <c r="I34" s="102"/>
      <c r="J34" s="124" t="s">
        <v>125</v>
      </c>
      <c r="K34" s="13"/>
      <c r="L34" s="49"/>
      <c r="M34" s="13"/>
    </row>
    <row r="35" spans="1:13" x14ac:dyDescent="0.25">
      <c r="H35" s="101"/>
      <c r="I35" s="102"/>
      <c r="J35" s="124"/>
      <c r="K35" s="13"/>
      <c r="L35" s="13"/>
      <c r="M35" s="13"/>
    </row>
    <row r="36" spans="1:13" x14ac:dyDescent="0.25">
      <c r="H36" s="96"/>
      <c r="I36" s="97"/>
      <c r="J36" s="125"/>
      <c r="K36" s="10"/>
      <c r="L36" s="10"/>
      <c r="M36" s="10"/>
    </row>
    <row r="37" spans="1:13" x14ac:dyDescent="0.25">
      <c r="H37" s="94" t="s">
        <v>126</v>
      </c>
      <c r="I37" s="95"/>
      <c r="J37" s="92" t="s">
        <v>127</v>
      </c>
      <c r="K37" s="9"/>
      <c r="L37" s="9"/>
      <c r="M37" s="9"/>
    </row>
    <row r="38" spans="1:13" x14ac:dyDescent="0.25">
      <c r="C38" s="48" t="s">
        <v>136</v>
      </c>
      <c r="D38" s="1">
        <f>E34-L44</f>
        <v>0</v>
      </c>
      <c r="H38" s="96"/>
      <c r="I38" s="97"/>
      <c r="J38" s="93"/>
      <c r="K38" s="10"/>
      <c r="L38" s="10"/>
      <c r="M38" s="10"/>
    </row>
    <row r="39" spans="1:13" x14ac:dyDescent="0.25">
      <c r="D39">
        <f>D38/2</f>
        <v>0</v>
      </c>
      <c r="E39">
        <f>D38*2</f>
        <v>0</v>
      </c>
      <c r="H39" s="22"/>
      <c r="I39" s="23"/>
      <c r="J39" s="126" t="s">
        <v>128</v>
      </c>
      <c r="K39" s="9"/>
      <c r="L39" s="43"/>
      <c r="M39" s="9"/>
    </row>
    <row r="40" spans="1:13" x14ac:dyDescent="0.25">
      <c r="H40" s="24"/>
      <c r="I40" s="25"/>
      <c r="J40" s="127"/>
      <c r="K40" s="13"/>
      <c r="L40" s="13"/>
      <c r="M40" s="13"/>
    </row>
    <row r="41" spans="1:13" x14ac:dyDescent="0.25">
      <c r="H41" s="117" t="s">
        <v>129</v>
      </c>
      <c r="I41" s="118"/>
      <c r="J41" s="41" t="s">
        <v>130</v>
      </c>
      <c r="K41" s="13"/>
      <c r="L41" s="49"/>
      <c r="M41" s="13"/>
    </row>
    <row r="42" spans="1:13" x14ac:dyDescent="0.25">
      <c r="H42" s="105" t="s">
        <v>131</v>
      </c>
      <c r="I42" s="106"/>
      <c r="J42" s="42" t="s">
        <v>132</v>
      </c>
      <c r="K42" s="10"/>
      <c r="L42" s="50"/>
      <c r="M42" s="10"/>
    </row>
    <row r="43" spans="1:13" x14ac:dyDescent="0.25">
      <c r="H43" s="107" t="s">
        <v>133</v>
      </c>
      <c r="I43" s="108"/>
      <c r="J43" s="11" t="s">
        <v>79</v>
      </c>
      <c r="K43" s="12"/>
      <c r="L43" s="12"/>
      <c r="M43" s="12"/>
    </row>
    <row r="44" spans="1:13" x14ac:dyDescent="0.25">
      <c r="H44" s="109"/>
      <c r="I44" s="110"/>
      <c r="J44" s="113" t="s">
        <v>134</v>
      </c>
      <c r="K44" s="110"/>
      <c r="L44" s="115"/>
      <c r="M44" s="103"/>
    </row>
    <row r="45" spans="1:13" x14ac:dyDescent="0.25">
      <c r="H45" s="111"/>
      <c r="I45" s="112"/>
      <c r="J45" s="114"/>
      <c r="K45" s="112"/>
      <c r="L45" s="116"/>
      <c r="M45" s="104"/>
    </row>
  </sheetData>
  <mergeCells count="66">
    <mergeCell ref="A5:B5"/>
    <mergeCell ref="A1:B2"/>
    <mergeCell ref="C1:C2"/>
    <mergeCell ref="D1:D2"/>
    <mergeCell ref="E1:E2"/>
    <mergeCell ref="J1:J2"/>
    <mergeCell ref="K1:K2"/>
    <mergeCell ref="L1:L2"/>
    <mergeCell ref="M1:M2"/>
    <mergeCell ref="A4:B4"/>
    <mergeCell ref="F1:F2"/>
    <mergeCell ref="H1:I2"/>
    <mergeCell ref="A6:B6"/>
    <mergeCell ref="H6:I6"/>
    <mergeCell ref="A7:B9"/>
    <mergeCell ref="C7:C9"/>
    <mergeCell ref="H7:I7"/>
    <mergeCell ref="H8:I8"/>
    <mergeCell ref="H9:I9"/>
    <mergeCell ref="A17:B17"/>
    <mergeCell ref="A10:B12"/>
    <mergeCell ref="C10:C12"/>
    <mergeCell ref="H10:I11"/>
    <mergeCell ref="J10:J11"/>
    <mergeCell ref="H12:I12"/>
    <mergeCell ref="A13:B13"/>
    <mergeCell ref="H13:I13"/>
    <mergeCell ref="H14:I14"/>
    <mergeCell ref="A15:B16"/>
    <mergeCell ref="C15:C16"/>
    <mergeCell ref="H15:I15"/>
    <mergeCell ref="H16:I16"/>
    <mergeCell ref="C18:C19"/>
    <mergeCell ref="A20:B21"/>
    <mergeCell ref="C20:C21"/>
    <mergeCell ref="A22:B23"/>
    <mergeCell ref="C22:C23"/>
    <mergeCell ref="A27:B29"/>
    <mergeCell ref="C27:C29"/>
    <mergeCell ref="H29:I30"/>
    <mergeCell ref="J29:J30"/>
    <mergeCell ref="A30:B30"/>
    <mergeCell ref="J23:J24"/>
    <mergeCell ref="A24:B26"/>
    <mergeCell ref="C24:C26"/>
    <mergeCell ref="H25:I26"/>
    <mergeCell ref="J25:J26"/>
    <mergeCell ref="H23:I24"/>
    <mergeCell ref="A31:B31"/>
    <mergeCell ref="H31:I31"/>
    <mergeCell ref="A32:B33"/>
    <mergeCell ref="C32:C33"/>
    <mergeCell ref="H33:I33"/>
    <mergeCell ref="M44:M45"/>
    <mergeCell ref="J34:J36"/>
    <mergeCell ref="H37:I38"/>
    <mergeCell ref="J37:J38"/>
    <mergeCell ref="J39:J40"/>
    <mergeCell ref="H41:I41"/>
    <mergeCell ref="H42:I42"/>
    <mergeCell ref="H34:I36"/>
    <mergeCell ref="H43:I43"/>
    <mergeCell ref="H44:I45"/>
    <mergeCell ref="J44:J45"/>
    <mergeCell ref="K44:K45"/>
    <mergeCell ref="L44:L4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Sumas y Saldos</vt:lpstr>
      <vt:lpstr>Diario</vt:lpstr>
      <vt:lpstr>PyG</vt:lpstr>
      <vt:lpstr>Balance</vt:lpstr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2016-05-10T10:17:54Z</dcterms:modified>
</cp:coreProperties>
</file>